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1760" tabRatio="701" activeTab="1"/>
  </bookViews>
  <sheets>
    <sheet name="使い方" sheetId="8" r:id="rId1"/>
    <sheet name="償却資産1" sheetId="1" r:id="rId2"/>
    <sheet name="注意" sheetId="7" r:id="rId3"/>
    <sheet name="各種設定" sheetId="3" r:id="rId4"/>
    <sheet name="耐用年数" sheetId="2" r:id="rId5"/>
    <sheet name="償却率" sheetId="4" r:id="rId6"/>
    <sheet name="年分" sheetId="5" r:id="rId7"/>
  </sheets>
  <definedNames>
    <definedName name="B19定額">償却率!$B$3:$C$102</definedName>
    <definedName name="B19定率">償却率!$E$3:$F$102</definedName>
    <definedName name="H19定額">償却率!$H$3:$I$102</definedName>
    <definedName name="H19定率">償却率!$K$3:$N$102</definedName>
    <definedName name="H24定額">償却率!$P$3:$Q$102</definedName>
    <definedName name="H24定率">償却率!$S$3:$V$102</definedName>
    <definedName name="_xlnm.Print_Area" localSheetId="1">OFFSET(償却資産1!$A$1,0,0,COUNTIF(償却資産1!$H:$H,"&gt;0")+6,14)</definedName>
    <definedName name="_xlnm.Print_Titles" localSheetId="1">償却資産1!$1:$7</definedName>
    <definedName name="一括償却">償却資産1!$P$8:$AS$67</definedName>
    <definedName name="西暦">年分!$C$2:$D$158</definedName>
    <definedName name="西暦換算">各種設定!$B$2:$C$5</definedName>
    <definedName name="耐用年数">耐用年数!$C$4:$E$45</definedName>
    <definedName name="定額法">償却資産1!$AU$8:$BX$67</definedName>
    <definedName name="和暦">年分!$B$2:$C$158</definedName>
  </definedNames>
  <calcPr calcId="145621"/>
</workbook>
</file>

<file path=xl/calcChain.xml><?xml version="1.0" encoding="utf-8"?>
<calcChain xmlns="http://schemas.openxmlformats.org/spreadsheetml/2006/main">
  <c r="D77" i="5" l="1"/>
  <c r="N8" i="1"/>
  <c r="G100" i="1"/>
  <c r="G101" i="1"/>
  <c r="G102" i="1"/>
  <c r="G103" i="1"/>
  <c r="G104" i="1"/>
  <c r="G105" i="1"/>
  <c r="G99" i="1"/>
  <c r="H100" i="1"/>
  <c r="H101" i="1"/>
  <c r="H102" i="1"/>
  <c r="H99" i="1"/>
  <c r="F100" i="1"/>
  <c r="F101" i="1"/>
  <c r="F102" i="1"/>
  <c r="F103" i="1"/>
  <c r="F104" i="1"/>
  <c r="F105" i="1"/>
  <c r="F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99" i="1"/>
  <c r="N1" i="1"/>
  <c r="AY37" i="1"/>
  <c r="BO37" i="1"/>
  <c r="BR37" i="1"/>
  <c r="CT37" i="1"/>
  <c r="G37" i="1"/>
  <c r="CW37" i="1"/>
  <c r="DI37" i="1"/>
  <c r="DY37" i="1"/>
  <c r="EB37" i="1"/>
  <c r="FD37" i="1"/>
  <c r="FG37" i="1"/>
  <c r="GI37" i="1"/>
  <c r="GL37" i="1"/>
  <c r="AY38" i="1"/>
  <c r="BO38" i="1"/>
  <c r="BR38" i="1"/>
  <c r="CT38" i="1"/>
  <c r="G38" i="1" s="1"/>
  <c r="CW38" i="1"/>
  <c r="DI38" i="1"/>
  <c r="DY38" i="1"/>
  <c r="EB38" i="1"/>
  <c r="FD38" i="1"/>
  <c r="FG38" i="1"/>
  <c r="GI38" i="1"/>
  <c r="GL38" i="1"/>
  <c r="AY39" i="1"/>
  <c r="BO39" i="1"/>
  <c r="G39" i="1"/>
  <c r="BR39" i="1"/>
  <c r="CT39" i="1"/>
  <c r="CW39" i="1"/>
  <c r="DI39" i="1"/>
  <c r="DY39" i="1"/>
  <c r="EB39" i="1"/>
  <c r="FD39" i="1"/>
  <c r="FG39" i="1"/>
  <c r="GI39" i="1"/>
  <c r="GL39" i="1"/>
  <c r="AY40" i="1"/>
  <c r="BO40" i="1"/>
  <c r="G40" i="1"/>
  <c r="BR40" i="1"/>
  <c r="CT40" i="1"/>
  <c r="CW40" i="1"/>
  <c r="DI40" i="1"/>
  <c r="DY40" i="1"/>
  <c r="EB40" i="1"/>
  <c r="FD40" i="1"/>
  <c r="FG40" i="1"/>
  <c r="GI40" i="1"/>
  <c r="GL40" i="1"/>
  <c r="AY41" i="1"/>
  <c r="BO41" i="1"/>
  <c r="BR41" i="1"/>
  <c r="CT41" i="1"/>
  <c r="G41" i="1"/>
  <c r="CW41" i="1"/>
  <c r="DI41" i="1"/>
  <c r="DY41" i="1"/>
  <c r="EB41" i="1"/>
  <c r="FD41" i="1"/>
  <c r="FG41" i="1"/>
  <c r="GI41" i="1"/>
  <c r="GL41" i="1"/>
  <c r="AY42" i="1"/>
  <c r="BO42" i="1"/>
  <c r="BR42" i="1"/>
  <c r="CT42" i="1"/>
  <c r="G42" i="1" s="1"/>
  <c r="CW42" i="1"/>
  <c r="DI42" i="1"/>
  <c r="DY42" i="1"/>
  <c r="EB42" i="1"/>
  <c r="FD42" i="1"/>
  <c r="FG42" i="1"/>
  <c r="GI42" i="1"/>
  <c r="GL42" i="1"/>
  <c r="AY43" i="1"/>
  <c r="BO43" i="1"/>
  <c r="BR43" i="1"/>
  <c r="CT43" i="1"/>
  <c r="G43" i="1"/>
  <c r="CW43" i="1"/>
  <c r="DI43" i="1"/>
  <c r="DY43" i="1"/>
  <c r="EB43" i="1"/>
  <c r="FD43" i="1"/>
  <c r="FG43" i="1"/>
  <c r="GI43" i="1"/>
  <c r="GL43" i="1"/>
  <c r="AY44" i="1"/>
  <c r="BO44" i="1"/>
  <c r="BR44" i="1"/>
  <c r="CT44" i="1"/>
  <c r="G44" i="1" s="1"/>
  <c r="CW44" i="1"/>
  <c r="DI44" i="1"/>
  <c r="DY44" i="1"/>
  <c r="EB44" i="1"/>
  <c r="FD44" i="1"/>
  <c r="FG44" i="1"/>
  <c r="GI44" i="1"/>
  <c r="GL44" i="1"/>
  <c r="AY45" i="1"/>
  <c r="BO45" i="1"/>
  <c r="BR45" i="1"/>
  <c r="CT45" i="1"/>
  <c r="G45" i="1"/>
  <c r="CW45" i="1"/>
  <c r="DI45" i="1"/>
  <c r="DY45" i="1"/>
  <c r="EB45" i="1"/>
  <c r="FD45" i="1"/>
  <c r="FG45" i="1"/>
  <c r="GI45" i="1"/>
  <c r="GL45" i="1"/>
  <c r="AY46" i="1"/>
  <c r="BO46" i="1"/>
  <c r="BR46" i="1"/>
  <c r="CT46" i="1"/>
  <c r="G46" i="1" s="1"/>
  <c r="CW46" i="1"/>
  <c r="DI46" i="1"/>
  <c r="DY46" i="1"/>
  <c r="EB46" i="1"/>
  <c r="FD46" i="1"/>
  <c r="FG46" i="1"/>
  <c r="GI46" i="1"/>
  <c r="GL46" i="1"/>
  <c r="AY47" i="1"/>
  <c r="BO47" i="1"/>
  <c r="G47" i="1"/>
  <c r="BR47" i="1"/>
  <c r="CT47" i="1"/>
  <c r="CW47" i="1"/>
  <c r="DI47" i="1"/>
  <c r="DY47" i="1"/>
  <c r="EB47" i="1"/>
  <c r="FD47" i="1"/>
  <c r="FG47" i="1"/>
  <c r="GI47" i="1"/>
  <c r="GL47" i="1"/>
  <c r="AY48" i="1"/>
  <c r="BO48" i="1"/>
  <c r="BR48" i="1"/>
  <c r="CT48" i="1"/>
  <c r="G48" i="1" s="1"/>
  <c r="CW48" i="1"/>
  <c r="DI48" i="1"/>
  <c r="DY48" i="1"/>
  <c r="EB48" i="1"/>
  <c r="FD48" i="1"/>
  <c r="FG48" i="1"/>
  <c r="GI48" i="1"/>
  <c r="GL48" i="1"/>
  <c r="AY49" i="1"/>
  <c r="BO49" i="1"/>
  <c r="BR49" i="1"/>
  <c r="CT49" i="1"/>
  <c r="G49" i="1"/>
  <c r="CW49" i="1"/>
  <c r="DI49" i="1"/>
  <c r="DY49" i="1"/>
  <c r="EB49" i="1"/>
  <c r="FD49" i="1"/>
  <c r="FG49" i="1"/>
  <c r="GI49" i="1"/>
  <c r="GL49" i="1"/>
  <c r="AY50" i="1"/>
  <c r="BO50" i="1"/>
  <c r="BR50" i="1"/>
  <c r="CT50" i="1"/>
  <c r="G50" i="1" s="1"/>
  <c r="CW50" i="1"/>
  <c r="DI50" i="1"/>
  <c r="DY50" i="1"/>
  <c r="EB50" i="1"/>
  <c r="FD50" i="1"/>
  <c r="FG50" i="1"/>
  <c r="GI50" i="1"/>
  <c r="GL50" i="1"/>
  <c r="AY51" i="1"/>
  <c r="BO51" i="1"/>
  <c r="BR51" i="1"/>
  <c r="CT51" i="1"/>
  <c r="G51" i="1"/>
  <c r="CW51" i="1"/>
  <c r="DI51" i="1"/>
  <c r="DY51" i="1"/>
  <c r="EB51" i="1"/>
  <c r="FD51" i="1"/>
  <c r="FG51" i="1"/>
  <c r="GI51" i="1"/>
  <c r="GL51" i="1"/>
  <c r="AY52" i="1"/>
  <c r="BO52" i="1"/>
  <c r="BR52" i="1"/>
  <c r="CT52" i="1"/>
  <c r="G52" i="1" s="1"/>
  <c r="CW52" i="1"/>
  <c r="DI52" i="1"/>
  <c r="DY52" i="1"/>
  <c r="EB52" i="1"/>
  <c r="FD52" i="1"/>
  <c r="FG52" i="1"/>
  <c r="GI52" i="1"/>
  <c r="GL52" i="1"/>
  <c r="AY53" i="1"/>
  <c r="BO53" i="1"/>
  <c r="BR53" i="1"/>
  <c r="CT53" i="1"/>
  <c r="CW53" i="1"/>
  <c r="DI53" i="1"/>
  <c r="DY53" i="1"/>
  <c r="EB53" i="1"/>
  <c r="FD53" i="1"/>
  <c r="FG53" i="1"/>
  <c r="GI53" i="1"/>
  <c r="GL53" i="1"/>
  <c r="AY54" i="1"/>
  <c r="BO54" i="1"/>
  <c r="BR54" i="1"/>
  <c r="CT54" i="1"/>
  <c r="G54" i="1" s="1"/>
  <c r="CW54" i="1"/>
  <c r="DI54" i="1"/>
  <c r="DY54" i="1"/>
  <c r="EB54" i="1"/>
  <c r="FD54" i="1"/>
  <c r="FG54" i="1"/>
  <c r="GI54" i="1"/>
  <c r="GL54" i="1"/>
  <c r="AY55" i="1"/>
  <c r="BO55" i="1"/>
  <c r="BR55" i="1"/>
  <c r="CT55" i="1"/>
  <c r="G55" i="1"/>
  <c r="CW55" i="1"/>
  <c r="DI55" i="1"/>
  <c r="DY55" i="1"/>
  <c r="EB55" i="1"/>
  <c r="FD55" i="1"/>
  <c r="FG55" i="1"/>
  <c r="GI55" i="1"/>
  <c r="GL55" i="1"/>
  <c r="AY56" i="1"/>
  <c r="BO56" i="1"/>
  <c r="BR56" i="1"/>
  <c r="CT56" i="1"/>
  <c r="G56" i="1" s="1"/>
  <c r="CW56" i="1"/>
  <c r="DI56" i="1"/>
  <c r="DY56" i="1"/>
  <c r="EB56" i="1"/>
  <c r="FD56" i="1"/>
  <c r="FG56" i="1"/>
  <c r="GI56" i="1"/>
  <c r="GL56" i="1"/>
  <c r="AY57" i="1"/>
  <c r="BO57" i="1"/>
  <c r="BR57" i="1"/>
  <c r="CT57" i="1"/>
  <c r="G57" i="1" s="1"/>
  <c r="CW57" i="1"/>
  <c r="DI57" i="1"/>
  <c r="DY57" i="1"/>
  <c r="EB57" i="1"/>
  <c r="FD57" i="1"/>
  <c r="FG57" i="1"/>
  <c r="GI57" i="1"/>
  <c r="GL57" i="1"/>
  <c r="AY58" i="1"/>
  <c r="BO58" i="1"/>
  <c r="BR58" i="1"/>
  <c r="CT58" i="1"/>
  <c r="G58" i="1" s="1"/>
  <c r="CW58" i="1"/>
  <c r="DI58" i="1"/>
  <c r="DY58" i="1"/>
  <c r="EB58" i="1"/>
  <c r="FD58" i="1"/>
  <c r="FG58" i="1"/>
  <c r="GI58" i="1"/>
  <c r="GL58" i="1"/>
  <c r="AY59" i="1"/>
  <c r="BO59" i="1"/>
  <c r="BR59" i="1"/>
  <c r="CT59" i="1"/>
  <c r="G59" i="1"/>
  <c r="CW59" i="1"/>
  <c r="DI59" i="1"/>
  <c r="DY59" i="1"/>
  <c r="EB59" i="1"/>
  <c r="FD59" i="1"/>
  <c r="FG59" i="1"/>
  <c r="GI59" i="1"/>
  <c r="GL59" i="1"/>
  <c r="AY60" i="1"/>
  <c r="BO60" i="1"/>
  <c r="BR60" i="1"/>
  <c r="CT60" i="1"/>
  <c r="G60" i="1" s="1"/>
  <c r="CW60" i="1"/>
  <c r="DI60" i="1"/>
  <c r="DY60" i="1"/>
  <c r="EB60" i="1"/>
  <c r="FD60" i="1"/>
  <c r="FG60" i="1"/>
  <c r="GI60" i="1"/>
  <c r="GL60" i="1"/>
  <c r="AY61" i="1"/>
  <c r="BO61" i="1"/>
  <c r="BR61" i="1"/>
  <c r="CT61" i="1"/>
  <c r="CW61" i="1"/>
  <c r="DI61" i="1"/>
  <c r="DY61" i="1"/>
  <c r="EB61" i="1"/>
  <c r="FD61" i="1"/>
  <c r="FG61" i="1"/>
  <c r="GI61" i="1"/>
  <c r="GL61" i="1"/>
  <c r="AY62" i="1"/>
  <c r="BO62" i="1"/>
  <c r="BR62" i="1"/>
  <c r="CT62" i="1"/>
  <c r="G62" i="1" s="1"/>
  <c r="CW62" i="1"/>
  <c r="DI62" i="1"/>
  <c r="DY62" i="1"/>
  <c r="EB62" i="1"/>
  <c r="FD62" i="1"/>
  <c r="FG62" i="1"/>
  <c r="GI62" i="1"/>
  <c r="GL62" i="1"/>
  <c r="AY63" i="1"/>
  <c r="BO63" i="1"/>
  <c r="BR63" i="1"/>
  <c r="CT63" i="1"/>
  <c r="G63" i="1" s="1"/>
  <c r="CW63" i="1"/>
  <c r="DI63" i="1"/>
  <c r="DY63" i="1"/>
  <c r="EB63" i="1"/>
  <c r="FD63" i="1"/>
  <c r="FG63" i="1"/>
  <c r="GI63" i="1"/>
  <c r="GL63" i="1"/>
  <c r="AY64" i="1"/>
  <c r="BO64" i="1"/>
  <c r="BR64" i="1"/>
  <c r="CT64" i="1"/>
  <c r="G64" i="1" s="1"/>
  <c r="CW64" i="1"/>
  <c r="DI64" i="1"/>
  <c r="DY64" i="1"/>
  <c r="EB64" i="1"/>
  <c r="FD64" i="1"/>
  <c r="FG64" i="1"/>
  <c r="GI64" i="1"/>
  <c r="GL64" i="1"/>
  <c r="AY65" i="1"/>
  <c r="BO65" i="1"/>
  <c r="BR65" i="1"/>
  <c r="CT65" i="1"/>
  <c r="G65" i="1"/>
  <c r="CW65" i="1"/>
  <c r="DI65" i="1"/>
  <c r="DY65" i="1"/>
  <c r="EB65" i="1"/>
  <c r="FD65" i="1"/>
  <c r="FG65" i="1"/>
  <c r="GI65" i="1"/>
  <c r="GL65" i="1"/>
  <c r="AY66" i="1"/>
  <c r="BO66" i="1"/>
  <c r="BR66" i="1"/>
  <c r="CT66" i="1"/>
  <c r="G66" i="1"/>
  <c r="CW66" i="1"/>
  <c r="DI66" i="1"/>
  <c r="DY66" i="1"/>
  <c r="EB66" i="1"/>
  <c r="FD66" i="1"/>
  <c r="FG66" i="1"/>
  <c r="GI66" i="1"/>
  <c r="GL66" i="1"/>
  <c r="AY67" i="1"/>
  <c r="BO67" i="1"/>
  <c r="BR67" i="1"/>
  <c r="CT67" i="1"/>
  <c r="G67" i="1" s="1"/>
  <c r="CW67" i="1"/>
  <c r="DI67" i="1"/>
  <c r="DY67" i="1"/>
  <c r="EB67" i="1"/>
  <c r="FD67" i="1"/>
  <c r="FG67" i="1"/>
  <c r="GI67" i="1"/>
  <c r="GL67" i="1"/>
  <c r="GL9" i="1"/>
  <c r="GL10" i="1"/>
  <c r="GL11" i="1"/>
  <c r="GL12" i="1"/>
  <c r="GL13" i="1"/>
  <c r="GL14" i="1"/>
  <c r="GL15" i="1"/>
  <c r="GL16" i="1"/>
  <c r="GL17" i="1"/>
  <c r="GL18" i="1"/>
  <c r="GL19" i="1"/>
  <c r="GL20" i="1"/>
  <c r="GL21" i="1"/>
  <c r="GL22" i="1"/>
  <c r="GL23" i="1"/>
  <c r="GL24" i="1"/>
  <c r="GL25" i="1"/>
  <c r="GL26" i="1"/>
  <c r="GL27" i="1"/>
  <c r="GL28" i="1"/>
  <c r="GL29" i="1"/>
  <c r="GL30" i="1"/>
  <c r="GL31" i="1"/>
  <c r="GL32" i="1"/>
  <c r="GL33" i="1"/>
  <c r="GL34" i="1"/>
  <c r="GL35" i="1"/>
  <c r="GL36" i="1"/>
  <c r="GL8" i="1"/>
  <c r="GN8" i="1"/>
  <c r="GI8" i="1"/>
  <c r="GI36" i="1"/>
  <c r="GI35" i="1"/>
  <c r="GI34" i="1"/>
  <c r="GI33" i="1"/>
  <c r="GI32" i="1"/>
  <c r="GI31" i="1"/>
  <c r="GI30" i="1"/>
  <c r="GI29" i="1"/>
  <c r="GI28" i="1"/>
  <c r="GI27" i="1"/>
  <c r="GI26" i="1"/>
  <c r="GI25" i="1"/>
  <c r="GI24" i="1"/>
  <c r="GI23" i="1"/>
  <c r="GI22" i="1"/>
  <c r="GI21" i="1"/>
  <c r="GI20" i="1"/>
  <c r="GI19" i="1"/>
  <c r="GI18" i="1"/>
  <c r="GI17" i="1"/>
  <c r="GI16" i="1"/>
  <c r="GI15" i="1"/>
  <c r="GI14" i="1"/>
  <c r="GI13" i="1"/>
  <c r="GI12" i="1"/>
  <c r="GI11" i="1"/>
  <c r="GI10" i="1"/>
  <c r="GI9" i="1"/>
  <c r="FU8" i="1"/>
  <c r="FQ8" i="1"/>
  <c r="FV8" i="1" s="1"/>
  <c r="FW8" i="1" s="1"/>
  <c r="FG9" i="1"/>
  <c r="FG10" i="1"/>
  <c r="FG11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24" i="1"/>
  <c r="FG25" i="1"/>
  <c r="FG26" i="1"/>
  <c r="FG27" i="1"/>
  <c r="FG28" i="1"/>
  <c r="FG29" i="1"/>
  <c r="FG30" i="1"/>
  <c r="FG31" i="1"/>
  <c r="FG32" i="1"/>
  <c r="FG33" i="1"/>
  <c r="FG34" i="1"/>
  <c r="FG35" i="1"/>
  <c r="FG36" i="1"/>
  <c r="FG8" i="1"/>
  <c r="EP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D8" i="1"/>
  <c r="EB8" i="1"/>
  <c r="DY8" i="1"/>
  <c r="DG8" i="1"/>
  <c r="DG9" i="1" s="1"/>
  <c r="DY36" i="1"/>
  <c r="DI36" i="1"/>
  <c r="DY35" i="1"/>
  <c r="DI35" i="1"/>
  <c r="DY34" i="1"/>
  <c r="DI34" i="1"/>
  <c r="DY33" i="1"/>
  <c r="DI33" i="1"/>
  <c r="DY32" i="1"/>
  <c r="DI32" i="1"/>
  <c r="DY31" i="1"/>
  <c r="DI31" i="1"/>
  <c r="DY30" i="1"/>
  <c r="DI30" i="1"/>
  <c r="DY29" i="1"/>
  <c r="DI29" i="1"/>
  <c r="DY28" i="1"/>
  <c r="DI28" i="1"/>
  <c r="DY27" i="1"/>
  <c r="DI27" i="1"/>
  <c r="DY26" i="1"/>
  <c r="DI26" i="1"/>
  <c r="DY25" i="1"/>
  <c r="DI25" i="1"/>
  <c r="DY24" i="1"/>
  <c r="DI24" i="1"/>
  <c r="DY23" i="1"/>
  <c r="DI23" i="1"/>
  <c r="DY22" i="1"/>
  <c r="DI22" i="1"/>
  <c r="DY21" i="1"/>
  <c r="DI21" i="1"/>
  <c r="DY20" i="1"/>
  <c r="DI20" i="1"/>
  <c r="DY19" i="1"/>
  <c r="DI19" i="1"/>
  <c r="DY18" i="1"/>
  <c r="DI18" i="1"/>
  <c r="DY17" i="1"/>
  <c r="DI17" i="1"/>
  <c r="DY16" i="1"/>
  <c r="DI16" i="1"/>
  <c r="DY15" i="1"/>
  <c r="DI15" i="1"/>
  <c r="DY14" i="1"/>
  <c r="DI14" i="1"/>
  <c r="DY13" i="1"/>
  <c r="DI13" i="1"/>
  <c r="DY12" i="1"/>
  <c r="DI12" i="1"/>
  <c r="DY11" i="1"/>
  <c r="DI11" i="1"/>
  <c r="DY10" i="1"/>
  <c r="DI10" i="1"/>
  <c r="DY9" i="1"/>
  <c r="DI9" i="1"/>
  <c r="DK8" i="1"/>
  <c r="DI8" i="1"/>
  <c r="DM8" i="1" s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T9" i="1"/>
  <c r="CT10" i="1"/>
  <c r="G10" i="1"/>
  <c r="CT11" i="1"/>
  <c r="G11" i="1"/>
  <c r="CT12" i="1"/>
  <c r="CT13" i="1"/>
  <c r="CT14" i="1"/>
  <c r="CT15" i="1"/>
  <c r="CT16" i="1"/>
  <c r="CT17" i="1"/>
  <c r="G17" i="1"/>
  <c r="CT18" i="1"/>
  <c r="CT19" i="1"/>
  <c r="G19" i="1"/>
  <c r="CT20" i="1"/>
  <c r="G20" i="1" s="1"/>
  <c r="CT21" i="1"/>
  <c r="CT22" i="1"/>
  <c r="CT23" i="1"/>
  <c r="CT24" i="1"/>
  <c r="G24" i="1"/>
  <c r="CT25" i="1"/>
  <c r="CT26" i="1"/>
  <c r="G26" i="1" s="1"/>
  <c r="CT27" i="1"/>
  <c r="G27" i="1" s="1"/>
  <c r="CT28" i="1"/>
  <c r="CT29" i="1"/>
  <c r="CT30" i="1"/>
  <c r="CT31" i="1"/>
  <c r="G31" i="1" s="1"/>
  <c r="CT32" i="1"/>
  <c r="G32" i="1" s="1"/>
  <c r="CT33" i="1"/>
  <c r="G33" i="1" s="1"/>
  <c r="CT34" i="1"/>
  <c r="CT35" i="1"/>
  <c r="G35" i="1"/>
  <c r="CT36" i="1"/>
  <c r="CY8" i="1"/>
  <c r="CW8" i="1"/>
  <c r="CT8" i="1"/>
  <c r="G8" i="1" s="1"/>
  <c r="CB8" i="1"/>
  <c r="CC8" i="1" s="1"/>
  <c r="CF8" i="1"/>
  <c r="V8" i="1"/>
  <c r="BR28" i="1"/>
  <c r="BR29" i="1"/>
  <c r="BR30" i="1"/>
  <c r="BR31" i="1"/>
  <c r="BR32" i="1"/>
  <c r="BR33" i="1"/>
  <c r="BR34" i="1"/>
  <c r="BR35" i="1"/>
  <c r="BR36" i="1"/>
  <c r="BA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8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O94" i="1"/>
  <c r="C94" i="1"/>
  <c r="G93" i="1"/>
  <c r="F93" i="1"/>
  <c r="E93" i="1"/>
  <c r="D93" i="1"/>
  <c r="O93" i="1" s="1"/>
  <c r="C93" i="1"/>
  <c r="G92" i="1"/>
  <c r="F92" i="1"/>
  <c r="E92" i="1"/>
  <c r="D92" i="1"/>
  <c r="O92" i="1"/>
  <c r="C92" i="1"/>
  <c r="G91" i="1"/>
  <c r="F91" i="1"/>
  <c r="E91" i="1"/>
  <c r="D91" i="1"/>
  <c r="C91" i="1"/>
  <c r="G90" i="1"/>
  <c r="F90" i="1"/>
  <c r="E90" i="1"/>
  <c r="D90" i="1"/>
  <c r="C90" i="1"/>
  <c r="O90" i="1" s="1"/>
  <c r="G89" i="1"/>
  <c r="F89" i="1"/>
  <c r="E89" i="1"/>
  <c r="D89" i="1"/>
  <c r="C89" i="1"/>
  <c r="O89" i="1" s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FI8" i="1"/>
  <c r="L4" i="1"/>
  <c r="C9" i="1" s="1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FD8" i="1"/>
  <c r="EL8" i="1"/>
  <c r="EM8" i="1" s="1"/>
  <c r="EN8" i="1" s="1"/>
  <c r="FD36" i="1"/>
  <c r="FD35" i="1"/>
  <c r="FD34" i="1"/>
  <c r="FD33" i="1"/>
  <c r="FD32" i="1"/>
  <c r="FD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R8" i="1"/>
  <c r="S8" i="1" s="1"/>
  <c r="BO23" i="1"/>
  <c r="BR23" i="1"/>
  <c r="BO24" i="1"/>
  <c r="BR24" i="1"/>
  <c r="BO25" i="1"/>
  <c r="BR25" i="1"/>
  <c r="BO26" i="1"/>
  <c r="BR26" i="1"/>
  <c r="BO27" i="1"/>
  <c r="BR27" i="1"/>
  <c r="BO28" i="1"/>
  <c r="BO29" i="1"/>
  <c r="BO30" i="1"/>
  <c r="BO31" i="1"/>
  <c r="BO32" i="1"/>
  <c r="BO33" i="1"/>
  <c r="BO34" i="1"/>
  <c r="BO35" i="1"/>
  <c r="BO36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8" i="1"/>
  <c r="BT8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9" i="1"/>
  <c r="BO8" i="1"/>
  <c r="AW8" i="1"/>
  <c r="AX8" i="1" s="1"/>
  <c r="AM9" i="1"/>
  <c r="AM10" i="1"/>
  <c r="AM8" i="1"/>
  <c r="AO8" i="1"/>
  <c r="AI9" i="1"/>
  <c r="AI10" i="1" s="1"/>
  <c r="K9" i="1"/>
  <c r="AO9" i="1" s="1"/>
  <c r="FI9" i="1"/>
  <c r="AB8" i="1"/>
  <c r="AB9" i="1" s="1"/>
  <c r="AB10" i="1" s="1"/>
  <c r="GN9" i="1"/>
  <c r="G9" i="1"/>
  <c r="G12" i="1"/>
  <c r="G13" i="1"/>
  <c r="G14" i="1"/>
  <c r="G15" i="1"/>
  <c r="G16" i="1"/>
  <c r="G18" i="1"/>
  <c r="G21" i="1"/>
  <c r="G22" i="1"/>
  <c r="G23" i="1"/>
  <c r="G25" i="1"/>
  <c r="G28" i="1"/>
  <c r="G29" i="1"/>
  <c r="G30" i="1"/>
  <c r="G34" i="1"/>
  <c r="G36" i="1"/>
  <c r="G53" i="1"/>
  <c r="G61" i="1"/>
  <c r="M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FQ9" i="1"/>
  <c r="FQ10" i="1" s="1"/>
  <c r="FR8" i="1"/>
  <c r="FS8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CY9" i="1"/>
  <c r="DH8" i="1" l="1"/>
  <c r="DL8" i="1"/>
  <c r="W8" i="1"/>
  <c r="T8" i="1"/>
  <c r="X8" i="1" s="1"/>
  <c r="S9" i="1"/>
  <c r="S10" i="1" s="1"/>
  <c r="U10" i="1" s="1"/>
  <c r="U8" i="1"/>
  <c r="DH9" i="1"/>
  <c r="DG10" i="1"/>
  <c r="DH10" i="1" s="1"/>
  <c r="D8" i="1"/>
  <c r="CD8" i="1"/>
  <c r="CG8" i="1"/>
  <c r="CH8" i="1" s="1"/>
  <c r="FR9" i="1"/>
  <c r="FS9" i="1" s="1"/>
  <c r="CB9" i="1"/>
  <c r="CB10" i="1" s="1"/>
  <c r="CB11" i="1" s="1"/>
  <c r="ED9" i="1"/>
  <c r="EL9" i="1"/>
  <c r="BT9" i="1"/>
  <c r="K10" i="1"/>
  <c r="FI10" i="1" s="1"/>
  <c r="O88" i="1"/>
  <c r="BC8" i="1"/>
  <c r="FQ11" i="1"/>
  <c r="FR10" i="1"/>
  <c r="FS10" i="1" s="1"/>
  <c r="BB8" i="1"/>
  <c r="EQ8" i="1"/>
  <c r="ER8" i="1" s="1"/>
  <c r="AW9" i="1"/>
  <c r="AO10" i="1"/>
  <c r="K11" i="1"/>
  <c r="BT10" i="1"/>
  <c r="C26" i="1"/>
  <c r="C10" i="1"/>
  <c r="BZ10" i="1" s="1"/>
  <c r="C49" i="1"/>
  <c r="EJ49" i="1" s="1"/>
  <c r="C53" i="1"/>
  <c r="FO53" i="1" s="1"/>
  <c r="C40" i="1"/>
  <c r="DE40" i="1" s="1"/>
  <c r="C57" i="1"/>
  <c r="BZ57" i="1" s="1"/>
  <c r="C42" i="1"/>
  <c r="P42" i="1" s="1"/>
  <c r="C27" i="1"/>
  <c r="P27" i="1" s="1"/>
  <c r="C20" i="1"/>
  <c r="EJ20" i="1" s="1"/>
  <c r="C34" i="1"/>
  <c r="BZ34" i="1" s="1"/>
  <c r="I85" i="1"/>
  <c r="C28" i="1"/>
  <c r="FO28" i="1" s="1"/>
  <c r="C12" i="1"/>
  <c r="AU12" i="1" s="1"/>
  <c r="C24" i="1"/>
  <c r="P24" i="1" s="1"/>
  <c r="I86" i="1"/>
  <c r="C13" i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I95" i="1"/>
  <c r="C45" i="1"/>
  <c r="P45" i="1" s="1"/>
  <c r="C60" i="1"/>
  <c r="AU60" i="1" s="1"/>
  <c r="C61" i="1"/>
  <c r="AU61" i="1" s="1"/>
  <c r="C67" i="1"/>
  <c r="BZ67" i="1" s="1"/>
  <c r="CA8" i="1"/>
  <c r="CL8" i="1" s="1"/>
  <c r="C19" i="1"/>
  <c r="BZ19" i="1" s="1"/>
  <c r="C47" i="1"/>
  <c r="BZ47" i="1" s="1"/>
  <c r="BZ9" i="1"/>
  <c r="DE9" i="1"/>
  <c r="P9" i="1"/>
  <c r="EJ9" i="1"/>
  <c r="AU9" i="1"/>
  <c r="FO9" i="1"/>
  <c r="AU49" i="1"/>
  <c r="C23" i="1"/>
  <c r="I89" i="1"/>
  <c r="I90" i="1"/>
  <c r="I96" i="1"/>
  <c r="C63" i="1"/>
  <c r="I83" i="1"/>
  <c r="C8" i="1"/>
  <c r="FP8" i="1"/>
  <c r="DF8" i="1"/>
  <c r="I78" i="1"/>
  <c r="O78" i="1" s="1"/>
  <c r="I79" i="1"/>
  <c r="O79" i="1" s="1"/>
  <c r="C21" i="1"/>
  <c r="I94" i="1"/>
  <c r="C33" i="1"/>
  <c r="C16" i="1"/>
  <c r="C65" i="1"/>
  <c r="C37" i="1"/>
  <c r="C22" i="1"/>
  <c r="C17" i="1"/>
  <c r="C64" i="1"/>
  <c r="C39" i="1"/>
  <c r="I82" i="1"/>
  <c r="O82" i="1" s="1"/>
  <c r="C29" i="1"/>
  <c r="C56" i="1"/>
  <c r="C35" i="1"/>
  <c r="C11" i="1"/>
  <c r="C41" i="1"/>
  <c r="I80" i="1"/>
  <c r="O80" i="1" s="1"/>
  <c r="C51" i="1"/>
  <c r="C30" i="1"/>
  <c r="C52" i="1"/>
  <c r="I87" i="1"/>
  <c r="C43" i="1"/>
  <c r="C14" i="1"/>
  <c r="I92" i="1"/>
  <c r="C36" i="1"/>
  <c r="C15" i="1"/>
  <c r="C66" i="1"/>
  <c r="EK8" i="1"/>
  <c r="I81" i="1"/>
  <c r="O81" i="1" s="1"/>
  <c r="AV8" i="1"/>
  <c r="C46" i="1"/>
  <c r="C54" i="1"/>
  <c r="C62" i="1"/>
  <c r="C44" i="1"/>
  <c r="C38" i="1"/>
  <c r="I88" i="1"/>
  <c r="C58" i="1"/>
  <c r="C18" i="1"/>
  <c r="C59" i="1"/>
  <c r="C31" i="1"/>
  <c r="C25" i="1"/>
  <c r="I93" i="1"/>
  <c r="I84" i="1"/>
  <c r="C32" i="1"/>
  <c r="I77" i="1"/>
  <c r="O77" i="1" s="1"/>
  <c r="C48" i="1"/>
  <c r="I91" i="1"/>
  <c r="C55" i="1"/>
  <c r="C50" i="1"/>
  <c r="DG11" i="1" l="1"/>
  <c r="S11" i="1"/>
  <c r="T11" i="1" s="1"/>
  <c r="AA8" i="1"/>
  <c r="AK8" i="1" s="1"/>
  <c r="AN8" i="1" s="1"/>
  <c r="AP8" i="1" s="1"/>
  <c r="U9" i="1"/>
  <c r="T10" i="1"/>
  <c r="T9" i="1"/>
  <c r="BZ42" i="1"/>
  <c r="EL10" i="1"/>
  <c r="EM9" i="1"/>
  <c r="EN9" i="1" s="1"/>
  <c r="CC9" i="1"/>
  <c r="D9" i="1" s="1"/>
  <c r="CC10" i="1"/>
  <c r="CD10" i="1" s="1"/>
  <c r="ED10" i="1"/>
  <c r="GN10" i="1"/>
  <c r="CY10" i="1"/>
  <c r="D10" i="1"/>
  <c r="AX9" i="1"/>
  <c r="AW10" i="1"/>
  <c r="CC11" i="1"/>
  <c r="CB12" i="1"/>
  <c r="FQ12" i="1"/>
  <c r="FR11" i="1"/>
  <c r="FS11" i="1" s="1"/>
  <c r="BZ49" i="1"/>
  <c r="EJ57" i="1"/>
  <c r="CA9" i="1"/>
  <c r="CL9" i="1" s="1"/>
  <c r="P10" i="1"/>
  <c r="FO40" i="1"/>
  <c r="EJ42" i="1"/>
  <c r="AU42" i="1"/>
  <c r="DE42" i="1"/>
  <c r="FO42" i="1"/>
  <c r="FO49" i="1"/>
  <c r="BZ28" i="1"/>
  <c r="DE49" i="1"/>
  <c r="BZ45" i="1"/>
  <c r="DE28" i="1"/>
  <c r="P49" i="1"/>
  <c r="FO45" i="1"/>
  <c r="DE45" i="1"/>
  <c r="AU45" i="1"/>
  <c r="DE53" i="1"/>
  <c r="EJ45" i="1"/>
  <c r="P53" i="1"/>
  <c r="BZ60" i="1"/>
  <c r="BZ53" i="1"/>
  <c r="BT11" i="1"/>
  <c r="K12" i="1"/>
  <c r="ED11" i="1"/>
  <c r="CY11" i="1"/>
  <c r="FI11" i="1"/>
  <c r="GN11" i="1"/>
  <c r="DH11" i="1"/>
  <c r="DG12" i="1"/>
  <c r="EJ28" i="1"/>
  <c r="EJ53" i="1"/>
  <c r="AU20" i="1"/>
  <c r="P28" i="1"/>
  <c r="AU53" i="1"/>
  <c r="DE61" i="1"/>
  <c r="AU28" i="1"/>
  <c r="BZ61" i="1"/>
  <c r="FO20" i="1"/>
  <c r="P20" i="1"/>
  <c r="P60" i="1"/>
  <c r="DE34" i="1"/>
  <c r="FO24" i="1"/>
  <c r="P19" i="1"/>
  <c r="EJ24" i="1"/>
  <c r="P67" i="1"/>
  <c r="EJ10" i="1"/>
  <c r="DE67" i="1"/>
  <c r="DE60" i="1"/>
  <c r="FO34" i="1"/>
  <c r="P57" i="1"/>
  <c r="AU57" i="1"/>
  <c r="AU24" i="1"/>
  <c r="DE57" i="1"/>
  <c r="FO13" i="1"/>
  <c r="BZ13" i="1"/>
  <c r="EJ13" i="1"/>
  <c r="P13" i="1"/>
  <c r="AU34" i="1"/>
  <c r="EJ19" i="1"/>
  <c r="EJ34" i="1"/>
  <c r="DE27" i="1"/>
  <c r="P47" i="1"/>
  <c r="DE19" i="1"/>
  <c r="FO27" i="1"/>
  <c r="FO67" i="1"/>
  <c r="AU67" i="1"/>
  <c r="EJ67" i="1"/>
  <c r="BZ24" i="1"/>
  <c r="DE24" i="1"/>
  <c r="DE47" i="1"/>
  <c r="AU19" i="1"/>
  <c r="AU13" i="1"/>
  <c r="BZ27" i="1"/>
  <c r="FO61" i="1"/>
  <c r="EJ61" i="1"/>
  <c r="BZ12" i="1"/>
  <c r="P12" i="1"/>
  <c r="FO12" i="1"/>
  <c r="EJ12" i="1"/>
  <c r="EJ40" i="1"/>
  <c r="P40" i="1"/>
  <c r="EJ47" i="1"/>
  <c r="P61" i="1"/>
  <c r="BZ40" i="1"/>
  <c r="DE13" i="1"/>
  <c r="EJ27" i="1"/>
  <c r="FO57" i="1"/>
  <c r="EJ60" i="1"/>
  <c r="FO60" i="1"/>
  <c r="O97" i="1"/>
  <c r="B5" i="1" s="1"/>
  <c r="AU40" i="1"/>
  <c r="P34" i="1"/>
  <c r="DE12" i="1"/>
  <c r="AU27" i="1"/>
  <c r="FO19" i="1"/>
  <c r="FO10" i="1"/>
  <c r="DE10" i="1"/>
  <c r="AU10" i="1"/>
  <c r="AU47" i="1"/>
  <c r="FO47" i="1"/>
  <c r="BZ20" i="1"/>
  <c r="DE20" i="1"/>
  <c r="P26" i="1"/>
  <c r="EJ26" i="1"/>
  <c r="AU26" i="1"/>
  <c r="FO26" i="1"/>
  <c r="BZ26" i="1"/>
  <c r="DE26" i="1"/>
  <c r="AU35" i="1"/>
  <c r="DE35" i="1"/>
  <c r="FO35" i="1"/>
  <c r="EJ35" i="1"/>
  <c r="P35" i="1"/>
  <c r="BZ35" i="1"/>
  <c r="BZ32" i="1"/>
  <c r="P32" i="1"/>
  <c r="AU32" i="1"/>
  <c r="EJ32" i="1"/>
  <c r="FO32" i="1"/>
  <c r="DE32" i="1"/>
  <c r="EV8" i="1"/>
  <c r="EK9" i="1"/>
  <c r="EJ52" i="1"/>
  <c r="AU52" i="1"/>
  <c r="DE52" i="1"/>
  <c r="P52" i="1"/>
  <c r="BZ52" i="1"/>
  <c r="FO52" i="1"/>
  <c r="BZ56" i="1"/>
  <c r="EJ56" i="1"/>
  <c r="AU56" i="1"/>
  <c r="P56" i="1"/>
  <c r="DE56" i="1"/>
  <c r="FO56" i="1"/>
  <c r="DE38" i="1"/>
  <c r="EJ38" i="1"/>
  <c r="BZ38" i="1"/>
  <c r="AU38" i="1"/>
  <c r="FO38" i="1"/>
  <c r="P38" i="1"/>
  <c r="P66" i="1"/>
  <c r="DE66" i="1"/>
  <c r="FO66" i="1"/>
  <c r="EJ66" i="1"/>
  <c r="BZ66" i="1"/>
  <c r="AU66" i="1"/>
  <c r="BZ30" i="1"/>
  <c r="EJ30" i="1"/>
  <c r="AU30" i="1"/>
  <c r="P30" i="1"/>
  <c r="FO30" i="1"/>
  <c r="DE30" i="1"/>
  <c r="FO29" i="1"/>
  <c r="P29" i="1"/>
  <c r="EJ29" i="1"/>
  <c r="AU29" i="1"/>
  <c r="DE29" i="1"/>
  <c r="BZ29" i="1"/>
  <c r="EJ37" i="1"/>
  <c r="AU37" i="1"/>
  <c r="DE37" i="1"/>
  <c r="BZ37" i="1"/>
  <c r="P37" i="1"/>
  <c r="FO37" i="1"/>
  <c r="DQ8" i="1"/>
  <c r="DX8" i="1" s="1"/>
  <c r="DJ8" i="1" s="1"/>
  <c r="DF9" i="1"/>
  <c r="DN8" i="1"/>
  <c r="DO8" i="1" s="1"/>
  <c r="AU65" i="1"/>
  <c r="BZ65" i="1"/>
  <c r="P65" i="1"/>
  <c r="FO65" i="1"/>
  <c r="DE65" i="1"/>
  <c r="EJ65" i="1"/>
  <c r="BZ23" i="1"/>
  <c r="DE23" i="1"/>
  <c r="FO23" i="1"/>
  <c r="EJ23" i="1"/>
  <c r="P23" i="1"/>
  <c r="AU23" i="1"/>
  <c r="AU18" i="1"/>
  <c r="BZ18" i="1"/>
  <c r="EJ18" i="1"/>
  <c r="DE18" i="1"/>
  <c r="P18" i="1"/>
  <c r="FO18" i="1"/>
  <c r="BD8" i="1"/>
  <c r="BE8" i="1" s="1"/>
  <c r="BG8" i="1"/>
  <c r="BN8" i="1" s="1"/>
  <c r="AZ8" i="1" s="1"/>
  <c r="AV9" i="1"/>
  <c r="AU11" i="1"/>
  <c r="DE11" i="1"/>
  <c r="P11" i="1"/>
  <c r="FO11" i="1"/>
  <c r="BZ11" i="1"/>
  <c r="EJ11" i="1"/>
  <c r="DE22" i="1"/>
  <c r="P22" i="1"/>
  <c r="FO22" i="1"/>
  <c r="AU22" i="1"/>
  <c r="EJ22" i="1"/>
  <c r="BZ22" i="1"/>
  <c r="EJ21" i="1"/>
  <c r="FO21" i="1"/>
  <c r="AU21" i="1"/>
  <c r="BZ21" i="1"/>
  <c r="P21" i="1"/>
  <c r="DE21" i="1"/>
  <c r="P58" i="1"/>
  <c r="EJ58" i="1"/>
  <c r="AU58" i="1"/>
  <c r="FO58" i="1"/>
  <c r="DE58" i="1"/>
  <c r="BZ58" i="1"/>
  <c r="BZ15" i="1"/>
  <c r="P15" i="1"/>
  <c r="AU15" i="1"/>
  <c r="DE15" i="1"/>
  <c r="EJ15" i="1"/>
  <c r="FO15" i="1"/>
  <c r="DE50" i="1"/>
  <c r="FO50" i="1"/>
  <c r="EJ50" i="1"/>
  <c r="AU50" i="1"/>
  <c r="P50" i="1"/>
  <c r="BZ50" i="1"/>
  <c r="P36" i="1"/>
  <c r="AU36" i="1"/>
  <c r="BZ36" i="1"/>
  <c r="EJ36" i="1"/>
  <c r="DE36" i="1"/>
  <c r="FO36" i="1"/>
  <c r="EJ16" i="1"/>
  <c r="BZ16" i="1"/>
  <c r="DE16" i="1"/>
  <c r="FO16" i="1"/>
  <c r="P16" i="1"/>
  <c r="AU16" i="1"/>
  <c r="EJ31" i="1"/>
  <c r="P31" i="1"/>
  <c r="BZ31" i="1"/>
  <c r="DE31" i="1"/>
  <c r="AU31" i="1"/>
  <c r="FO31" i="1"/>
  <c r="AU33" i="1"/>
  <c r="FO33" i="1"/>
  <c r="DE33" i="1"/>
  <c r="BZ33" i="1"/>
  <c r="EJ33" i="1"/>
  <c r="P33" i="1"/>
  <c r="GA8" i="1"/>
  <c r="FP9" i="1"/>
  <c r="P44" i="1"/>
  <c r="FO44" i="1"/>
  <c r="DE44" i="1"/>
  <c r="EJ44" i="1"/>
  <c r="AU44" i="1"/>
  <c r="BZ44" i="1"/>
  <c r="DE51" i="1"/>
  <c r="EJ51" i="1"/>
  <c r="BZ51" i="1"/>
  <c r="AU51" i="1"/>
  <c r="FO51" i="1"/>
  <c r="P51" i="1"/>
  <c r="BZ25" i="1"/>
  <c r="P25" i="1"/>
  <c r="EJ25" i="1"/>
  <c r="DE25" i="1"/>
  <c r="FO25" i="1"/>
  <c r="AU25" i="1"/>
  <c r="FO62" i="1"/>
  <c r="AU62" i="1"/>
  <c r="BZ62" i="1"/>
  <c r="P62" i="1"/>
  <c r="DE62" i="1"/>
  <c r="EJ62" i="1"/>
  <c r="BZ39" i="1"/>
  <c r="AU39" i="1"/>
  <c r="DE39" i="1"/>
  <c r="FO39" i="1"/>
  <c r="EJ39" i="1"/>
  <c r="P39" i="1"/>
  <c r="DE55" i="1"/>
  <c r="BZ55" i="1"/>
  <c r="P55" i="1"/>
  <c r="EJ55" i="1"/>
  <c r="FO55" i="1"/>
  <c r="AU55" i="1"/>
  <c r="AU54" i="1"/>
  <c r="P54" i="1"/>
  <c r="BZ54" i="1"/>
  <c r="FO54" i="1"/>
  <c r="EJ54" i="1"/>
  <c r="DE54" i="1"/>
  <c r="EJ64" i="1"/>
  <c r="DE64" i="1"/>
  <c r="BZ64" i="1"/>
  <c r="P64" i="1"/>
  <c r="FO64" i="1"/>
  <c r="AU64" i="1"/>
  <c r="BZ59" i="1"/>
  <c r="P59" i="1"/>
  <c r="AU59" i="1"/>
  <c r="FO59" i="1"/>
  <c r="EJ59" i="1"/>
  <c r="DE59" i="1"/>
  <c r="DE46" i="1"/>
  <c r="BZ46" i="1"/>
  <c r="EJ46" i="1"/>
  <c r="P46" i="1"/>
  <c r="FO46" i="1"/>
  <c r="AU46" i="1"/>
  <c r="EJ14" i="1"/>
  <c r="DE14" i="1"/>
  <c r="P14" i="1"/>
  <c r="FO14" i="1"/>
  <c r="BZ14" i="1"/>
  <c r="AU14" i="1"/>
  <c r="BZ41" i="1"/>
  <c r="FO41" i="1"/>
  <c r="AU41" i="1"/>
  <c r="P41" i="1"/>
  <c r="DE41" i="1"/>
  <c r="EJ41" i="1"/>
  <c r="FO17" i="1"/>
  <c r="AU17" i="1"/>
  <c r="BZ17" i="1"/>
  <c r="EJ17" i="1"/>
  <c r="P17" i="1"/>
  <c r="DE17" i="1"/>
  <c r="FO8" i="1"/>
  <c r="EJ8" i="1"/>
  <c r="P8" i="1"/>
  <c r="AU8" i="1"/>
  <c r="DE8" i="1"/>
  <c r="BZ8" i="1"/>
  <c r="BZ48" i="1"/>
  <c r="DE48" i="1"/>
  <c r="AU48" i="1"/>
  <c r="P48" i="1"/>
  <c r="FO48" i="1"/>
  <c r="EJ48" i="1"/>
  <c r="AU43" i="1"/>
  <c r="BZ43" i="1"/>
  <c r="FO43" i="1"/>
  <c r="P43" i="1"/>
  <c r="EJ43" i="1"/>
  <c r="DE43" i="1"/>
  <c r="CS8" i="1"/>
  <c r="E8" i="1"/>
  <c r="AU63" i="1"/>
  <c r="FO63" i="1"/>
  <c r="EJ63" i="1"/>
  <c r="P63" i="1"/>
  <c r="DE63" i="1"/>
  <c r="BZ63" i="1"/>
  <c r="CA10" i="1" l="1"/>
  <c r="CD9" i="1"/>
  <c r="AR8" i="1"/>
  <c r="V9" i="1" s="1"/>
  <c r="S12" i="1"/>
  <c r="S13" i="1" s="1"/>
  <c r="AQ8" i="1"/>
  <c r="EL11" i="1"/>
  <c r="EM10" i="1"/>
  <c r="EN10" i="1" s="1"/>
  <c r="CC12" i="1"/>
  <c r="CB13" i="1"/>
  <c r="CD11" i="1"/>
  <c r="D11" i="1"/>
  <c r="AX10" i="1"/>
  <c r="AW11" i="1"/>
  <c r="FQ13" i="1"/>
  <c r="FR12" i="1"/>
  <c r="FS12" i="1" s="1"/>
  <c r="DH12" i="1"/>
  <c r="DG13" i="1"/>
  <c r="GN12" i="1"/>
  <c r="ED12" i="1"/>
  <c r="CY12" i="1"/>
  <c r="BT12" i="1"/>
  <c r="K13" i="1"/>
  <c r="FI12" i="1"/>
  <c r="CL10" i="1"/>
  <c r="CA11" i="1"/>
  <c r="F8" i="1"/>
  <c r="CE8" i="1"/>
  <c r="CK8" i="1" s="1"/>
  <c r="CU8" i="1" s="1"/>
  <c r="BG9" i="1"/>
  <c r="BN9" i="1" s="1"/>
  <c r="AZ9" i="1" s="1"/>
  <c r="AV10" i="1"/>
  <c r="EK10" i="1"/>
  <c r="EV9" i="1"/>
  <c r="EY8" i="1"/>
  <c r="EZ8" i="1" s="1"/>
  <c r="EW8" i="1"/>
  <c r="EO8" i="1" s="1"/>
  <c r="EX8" i="1"/>
  <c r="FP10" i="1"/>
  <c r="GA9" i="1"/>
  <c r="BF8" i="1"/>
  <c r="BP8" i="1" s="1"/>
  <c r="GB8" i="1"/>
  <c r="FT8" i="1" s="1"/>
  <c r="GD8" i="1"/>
  <c r="GE8" i="1" s="1"/>
  <c r="GC8" i="1"/>
  <c r="DP8" i="1"/>
  <c r="DZ8" i="1" s="1"/>
  <c r="E9" i="1"/>
  <c r="CS9" i="1"/>
  <c r="DQ9" i="1"/>
  <c r="DX9" i="1" s="1"/>
  <c r="DF10" i="1"/>
  <c r="T12" i="1" l="1"/>
  <c r="EM11" i="1"/>
  <c r="EN11" i="1" s="1"/>
  <c r="EL12" i="1"/>
  <c r="W9" i="1"/>
  <c r="X9" i="1"/>
  <c r="AA9" i="1" s="1"/>
  <c r="AK9" i="1" s="1"/>
  <c r="S14" i="1"/>
  <c r="T13" i="1"/>
  <c r="CC13" i="1"/>
  <c r="CB14" i="1"/>
  <c r="CD12" i="1"/>
  <c r="D12" i="1"/>
  <c r="AX11" i="1"/>
  <c r="AW12" i="1"/>
  <c r="FR13" i="1"/>
  <c r="FS13" i="1" s="1"/>
  <c r="FQ14" i="1"/>
  <c r="DH13" i="1"/>
  <c r="DG14" i="1"/>
  <c r="ED13" i="1"/>
  <c r="FI13" i="1"/>
  <c r="CY13" i="1"/>
  <c r="K14" i="1"/>
  <c r="BT13" i="1"/>
  <c r="GN13" i="1"/>
  <c r="GF8" i="1"/>
  <c r="FX8" i="1" s="1"/>
  <c r="EG8" i="1"/>
  <c r="EF8" i="1"/>
  <c r="EC8" i="1"/>
  <c r="EE8" i="1" s="1"/>
  <c r="EK11" i="1"/>
  <c r="EV10" i="1"/>
  <c r="GC9" i="1"/>
  <c r="GB9" i="1"/>
  <c r="GD9" i="1"/>
  <c r="GE9" i="1" s="1"/>
  <c r="FP11" i="1"/>
  <c r="GA10" i="1"/>
  <c r="CS10" i="1"/>
  <c r="E10" i="1"/>
  <c r="FA8" i="1"/>
  <c r="AV11" i="1"/>
  <c r="BG10" i="1"/>
  <c r="BN10" i="1" s="1"/>
  <c r="AZ10" i="1" s="1"/>
  <c r="H8" i="1"/>
  <c r="DB8" i="1"/>
  <c r="CX8" i="1"/>
  <c r="DA8" i="1"/>
  <c r="M8" i="1" s="1"/>
  <c r="CE9" i="1"/>
  <c r="F9" i="1"/>
  <c r="DF11" i="1"/>
  <c r="DQ10" i="1"/>
  <c r="DX10" i="1" s="1"/>
  <c r="BW8" i="1"/>
  <c r="BV8" i="1"/>
  <c r="BS8" i="1"/>
  <c r="BU8" i="1" s="1"/>
  <c r="EY9" i="1"/>
  <c r="EZ9" i="1" s="1"/>
  <c r="EW9" i="1"/>
  <c r="EX9" i="1"/>
  <c r="CL11" i="1"/>
  <c r="CA12" i="1"/>
  <c r="EM12" i="1" l="1"/>
  <c r="EN12" i="1" s="1"/>
  <c r="EL13" i="1"/>
  <c r="FQ15" i="1"/>
  <c r="FR14" i="1"/>
  <c r="FS14" i="1" s="1"/>
  <c r="CC14" i="1"/>
  <c r="CB15" i="1"/>
  <c r="CD13" i="1"/>
  <c r="D13" i="1"/>
  <c r="AW13" i="1"/>
  <c r="AX12" i="1"/>
  <c r="T14" i="1"/>
  <c r="S15" i="1"/>
  <c r="AN9" i="1"/>
  <c r="AP9" i="1" s="1"/>
  <c r="AR9" i="1"/>
  <c r="AQ9" i="1"/>
  <c r="DH14" i="1"/>
  <c r="DG15" i="1"/>
  <c r="GN14" i="1"/>
  <c r="BT14" i="1"/>
  <c r="FI14" i="1"/>
  <c r="ED14" i="1"/>
  <c r="CY14" i="1"/>
  <c r="K15" i="1"/>
  <c r="GH8" i="1"/>
  <c r="FY8" i="1"/>
  <c r="FZ8" i="1"/>
  <c r="GJ8" i="1" s="1"/>
  <c r="GQ8" i="1" s="1"/>
  <c r="J8" i="1"/>
  <c r="CZ8" i="1"/>
  <c r="L8" i="1" s="1"/>
  <c r="GB10" i="1"/>
  <c r="GD10" i="1"/>
  <c r="GE10" i="1" s="1"/>
  <c r="GC10" i="1"/>
  <c r="CF9" i="1"/>
  <c r="CG9" i="1" s="1"/>
  <c r="GA11" i="1"/>
  <c r="FP12" i="1"/>
  <c r="DK9" i="1"/>
  <c r="EH8" i="1"/>
  <c r="BA9" i="1"/>
  <c r="BX8" i="1"/>
  <c r="CA13" i="1"/>
  <c r="CL12" i="1"/>
  <c r="CS11" i="1"/>
  <c r="E11" i="1"/>
  <c r="DQ11" i="1"/>
  <c r="DX11" i="1" s="1"/>
  <c r="DF12" i="1"/>
  <c r="AV12" i="1"/>
  <c r="BG11" i="1"/>
  <c r="BN11" i="1" s="1"/>
  <c r="AZ11" i="1" s="1"/>
  <c r="EU8" i="1"/>
  <c r="FE8" i="1" s="1"/>
  <c r="FC8" i="1"/>
  <c r="ET8" i="1"/>
  <c r="ES8" i="1"/>
  <c r="EY10" i="1"/>
  <c r="EZ10" i="1" s="1"/>
  <c r="EX10" i="1"/>
  <c r="EW10" i="1"/>
  <c r="EV11" i="1"/>
  <c r="EK12" i="1"/>
  <c r="CE10" i="1"/>
  <c r="F10" i="1"/>
  <c r="EL14" i="1" l="1"/>
  <c r="EM13" i="1"/>
  <c r="EN13" i="1" s="1"/>
  <c r="CB16" i="1"/>
  <c r="CC15" i="1"/>
  <c r="CD14" i="1"/>
  <c r="D14" i="1"/>
  <c r="V10" i="1"/>
  <c r="S16" i="1"/>
  <c r="T15" i="1"/>
  <c r="AX13" i="1"/>
  <c r="AW14" i="1"/>
  <c r="FQ16" i="1"/>
  <c r="FR15" i="1"/>
  <c r="FS15" i="1" s="1"/>
  <c r="GP8" i="1"/>
  <c r="GM8" i="1"/>
  <c r="GO8" i="1" s="1"/>
  <c r="DH15" i="1"/>
  <c r="DG16" i="1"/>
  <c r="GN15" i="1"/>
  <c r="BT15" i="1"/>
  <c r="FI15" i="1"/>
  <c r="ED15" i="1"/>
  <c r="K16" i="1"/>
  <c r="CY15" i="1"/>
  <c r="EW11" i="1"/>
  <c r="EY11" i="1"/>
  <c r="EZ11" i="1" s="1"/>
  <c r="EX11" i="1"/>
  <c r="E12" i="1"/>
  <c r="CS12" i="1"/>
  <c r="FP13" i="1"/>
  <c r="GA12" i="1"/>
  <c r="FH8" i="1"/>
  <c r="FJ8" i="1" s="1"/>
  <c r="FL8" i="1"/>
  <c r="FK8" i="1"/>
  <c r="CL13" i="1"/>
  <c r="CA14" i="1"/>
  <c r="GC11" i="1"/>
  <c r="GD11" i="1"/>
  <c r="GE11" i="1" s="1"/>
  <c r="GB11" i="1"/>
  <c r="F11" i="1"/>
  <c r="CE11" i="1"/>
  <c r="CH9" i="1"/>
  <c r="CK9" i="1" s="1"/>
  <c r="CU9" i="1" s="1"/>
  <c r="BG12" i="1"/>
  <c r="BN12" i="1" s="1"/>
  <c r="AZ12" i="1" s="1"/>
  <c r="AV13" i="1"/>
  <c r="BC9" i="1"/>
  <c r="BB9" i="1"/>
  <c r="DF13" i="1"/>
  <c r="DQ12" i="1"/>
  <c r="DX12" i="1" s="1"/>
  <c r="FU9" i="1"/>
  <c r="FV9" i="1" s="1"/>
  <c r="EV12" i="1"/>
  <c r="EK13" i="1"/>
  <c r="DM9" i="1"/>
  <c r="DL9" i="1"/>
  <c r="EL15" i="1" l="1"/>
  <c r="EM14" i="1"/>
  <c r="EN14" i="1" s="1"/>
  <c r="D15" i="1"/>
  <c r="CD15" i="1"/>
  <c r="S17" i="1"/>
  <c r="T16" i="1"/>
  <c r="FQ17" i="1"/>
  <c r="FR16" i="1"/>
  <c r="FS16" i="1" s="1"/>
  <c r="W10" i="1"/>
  <c r="X10" i="1"/>
  <c r="AA10" i="1" s="1"/>
  <c r="AK10" i="1" s="1"/>
  <c r="AX14" i="1"/>
  <c r="AW15" i="1"/>
  <c r="CB17" i="1"/>
  <c r="CC16" i="1"/>
  <c r="FI16" i="1"/>
  <c r="K17" i="1"/>
  <c r="BT16" i="1"/>
  <c r="ED16" i="1"/>
  <c r="CY16" i="1"/>
  <c r="GN16" i="1"/>
  <c r="DG17" i="1"/>
  <c r="DH16" i="1"/>
  <c r="EV13" i="1"/>
  <c r="EK14" i="1"/>
  <c r="BG13" i="1"/>
  <c r="BN13" i="1" s="1"/>
  <c r="AZ13" i="1" s="1"/>
  <c r="AV14" i="1"/>
  <c r="FP14" i="1"/>
  <c r="GA13" i="1"/>
  <c r="H9" i="1"/>
  <c r="CX9" i="1"/>
  <c r="DB9" i="1"/>
  <c r="EP9" i="1"/>
  <c r="EQ9" i="1" s="1"/>
  <c r="DJ9" i="1"/>
  <c r="DN9" i="1"/>
  <c r="DO9" i="1" s="1"/>
  <c r="BD9" i="1"/>
  <c r="BE9" i="1" s="1"/>
  <c r="BF9" i="1" s="1"/>
  <c r="BP9" i="1" s="1"/>
  <c r="DQ13" i="1"/>
  <c r="DX13" i="1" s="1"/>
  <c r="DF14" i="1"/>
  <c r="GB12" i="1"/>
  <c r="GD12" i="1"/>
  <c r="GE12" i="1" s="1"/>
  <c r="GC12" i="1"/>
  <c r="EX12" i="1"/>
  <c r="EW12" i="1"/>
  <c r="EY12" i="1"/>
  <c r="EZ12" i="1" s="1"/>
  <c r="CE12" i="1"/>
  <c r="F12" i="1"/>
  <c r="FW9" i="1"/>
  <c r="FT9" i="1"/>
  <c r="GF9" i="1" s="1"/>
  <c r="CA15" i="1"/>
  <c r="CL14" i="1"/>
  <c r="DA9" i="1"/>
  <c r="M9" i="1" s="1"/>
  <c r="E13" i="1"/>
  <c r="CS13" i="1"/>
  <c r="EM15" i="1" l="1"/>
  <c r="EN15" i="1" s="1"/>
  <c r="EL16" i="1"/>
  <c r="AX15" i="1"/>
  <c r="AW16" i="1"/>
  <c r="S18" i="1"/>
  <c r="T17" i="1"/>
  <c r="CC17" i="1"/>
  <c r="CB18" i="1"/>
  <c r="AN10" i="1"/>
  <c r="AP10" i="1" s="1"/>
  <c r="AR10" i="1"/>
  <c r="AQ10" i="1"/>
  <c r="FR17" i="1"/>
  <c r="FS17" i="1" s="1"/>
  <c r="FQ18" i="1"/>
  <c r="D16" i="1"/>
  <c r="CD16" i="1"/>
  <c r="BT17" i="1"/>
  <c r="ED17" i="1"/>
  <c r="K18" i="1"/>
  <c r="CY17" i="1"/>
  <c r="GN17" i="1"/>
  <c r="FI17" i="1"/>
  <c r="DG18" i="1"/>
  <c r="DH17" i="1"/>
  <c r="DP9" i="1"/>
  <c r="DZ9" i="1" s="1"/>
  <c r="EC9" i="1" s="1"/>
  <c r="EE9" i="1" s="1"/>
  <c r="BS9" i="1"/>
  <c r="BU9" i="1" s="1"/>
  <c r="BW9" i="1"/>
  <c r="BV9" i="1"/>
  <c r="GH9" i="1"/>
  <c r="FZ9" i="1"/>
  <c r="GJ9" i="1" s="1"/>
  <c r="FY9" i="1"/>
  <c r="FX9" i="1"/>
  <c r="CZ9" i="1"/>
  <c r="L9" i="1" s="1"/>
  <c r="J9" i="1"/>
  <c r="GD13" i="1"/>
  <c r="GE13" i="1" s="1"/>
  <c r="GB13" i="1"/>
  <c r="GC13" i="1"/>
  <c r="CE13" i="1"/>
  <c r="F13" i="1"/>
  <c r="DQ14" i="1"/>
  <c r="DX14" i="1" s="1"/>
  <c r="DF15" i="1"/>
  <c r="FP15" i="1"/>
  <c r="GA14" i="1"/>
  <c r="AV15" i="1"/>
  <c r="BG14" i="1"/>
  <c r="BN14" i="1" s="1"/>
  <c r="AZ14" i="1" s="1"/>
  <c r="EO9" i="1"/>
  <c r="FA9" i="1" s="1"/>
  <c r="ER9" i="1"/>
  <c r="E14" i="1"/>
  <c r="CS14" i="1"/>
  <c r="EK15" i="1"/>
  <c r="EV14" i="1"/>
  <c r="CL15" i="1"/>
  <c r="CA16" i="1"/>
  <c r="CF10" i="1"/>
  <c r="CG10" i="1" s="1"/>
  <c r="EX13" i="1"/>
  <c r="EW13" i="1"/>
  <c r="EY13" i="1"/>
  <c r="EZ13" i="1" s="1"/>
  <c r="EM16" i="1" l="1"/>
  <c r="EN16" i="1" s="1"/>
  <c r="EL17" i="1"/>
  <c r="FQ19" i="1"/>
  <c r="FR18" i="1"/>
  <c r="FS18" i="1" s="1"/>
  <c r="D17" i="1"/>
  <c r="CD17" i="1"/>
  <c r="T18" i="1"/>
  <c r="S19" i="1"/>
  <c r="CB19" i="1"/>
  <c r="CC18" i="1"/>
  <c r="AX16" i="1"/>
  <c r="AW17" i="1"/>
  <c r="AR11" i="1"/>
  <c r="V11" i="1"/>
  <c r="W11" i="1" s="1"/>
  <c r="AQ11" i="1" s="1"/>
  <c r="FI18" i="1"/>
  <c r="ED18" i="1"/>
  <c r="BT18" i="1"/>
  <c r="GN18" i="1"/>
  <c r="K19" i="1"/>
  <c r="CY18" i="1"/>
  <c r="DG19" i="1"/>
  <c r="DH18" i="1"/>
  <c r="EG9" i="1"/>
  <c r="DK10" i="1" s="1"/>
  <c r="EF9" i="1"/>
  <c r="EY14" i="1"/>
  <c r="EZ14" i="1" s="1"/>
  <c r="EW14" i="1"/>
  <c r="EX14" i="1"/>
  <c r="BG15" i="1"/>
  <c r="BN15" i="1" s="1"/>
  <c r="AZ15" i="1" s="1"/>
  <c r="AV16" i="1"/>
  <c r="CH10" i="1"/>
  <c r="CK10" i="1" s="1"/>
  <c r="CU10" i="1" s="1"/>
  <c r="DA10" i="1" s="1"/>
  <c r="M10" i="1" s="1"/>
  <c r="GB14" i="1"/>
  <c r="GC14" i="1"/>
  <c r="GD14" i="1"/>
  <c r="GE14" i="1" s="1"/>
  <c r="EV15" i="1"/>
  <c r="EK16" i="1"/>
  <c r="FP16" i="1"/>
  <c r="GA15" i="1"/>
  <c r="F14" i="1"/>
  <c r="CE14" i="1"/>
  <c r="DQ15" i="1"/>
  <c r="DX15" i="1" s="1"/>
  <c r="DF16" i="1"/>
  <c r="FC9" i="1"/>
  <c r="EU9" i="1"/>
  <c r="FE9" i="1" s="1"/>
  <c r="ET9" i="1"/>
  <c r="ES9" i="1"/>
  <c r="CL16" i="1"/>
  <c r="CA17" i="1"/>
  <c r="BA10" i="1"/>
  <c r="BX9" i="1"/>
  <c r="E15" i="1"/>
  <c r="CS15" i="1"/>
  <c r="GM9" i="1"/>
  <c r="GO9" i="1" s="1"/>
  <c r="GQ9" i="1"/>
  <c r="GP9" i="1"/>
  <c r="EL18" i="1" l="1"/>
  <c r="EM17" i="1"/>
  <c r="EN17" i="1" s="1"/>
  <c r="AX17" i="1"/>
  <c r="AW18" i="1"/>
  <c r="CC19" i="1"/>
  <c r="CB20" i="1"/>
  <c r="V12" i="1"/>
  <c r="W12" i="1" s="1"/>
  <c r="AQ12" i="1" s="1"/>
  <c r="AR12" i="1"/>
  <c r="CD18" i="1"/>
  <c r="D18" i="1"/>
  <c r="S20" i="1"/>
  <c r="T19" i="1"/>
  <c r="FQ20" i="1"/>
  <c r="FR19" i="1"/>
  <c r="FS19" i="1" s="1"/>
  <c r="DH19" i="1"/>
  <c r="DG20" i="1"/>
  <c r="EH9" i="1"/>
  <c r="ED19" i="1"/>
  <c r="FI19" i="1"/>
  <c r="BT19" i="1"/>
  <c r="GN19" i="1"/>
  <c r="CY19" i="1"/>
  <c r="K20" i="1"/>
  <c r="FU10" i="1"/>
  <c r="FV10" i="1" s="1"/>
  <c r="CA18" i="1"/>
  <c r="CL17" i="1"/>
  <c r="FH9" i="1"/>
  <c r="FJ9" i="1" s="1"/>
  <c r="FL9" i="1"/>
  <c r="FK9" i="1"/>
  <c r="DL10" i="1"/>
  <c r="DM10" i="1"/>
  <c r="H10" i="1"/>
  <c r="CX10" i="1"/>
  <c r="DB10" i="1"/>
  <c r="GD15" i="1"/>
  <c r="GE15" i="1" s="1"/>
  <c r="GB15" i="1"/>
  <c r="GC15" i="1"/>
  <c r="BB10" i="1"/>
  <c r="BC10" i="1"/>
  <c r="DF17" i="1"/>
  <c r="DQ16" i="1"/>
  <c r="DX16" i="1" s="1"/>
  <c r="FP17" i="1"/>
  <c r="GA16" i="1"/>
  <c r="BG16" i="1"/>
  <c r="BN16" i="1" s="1"/>
  <c r="AZ16" i="1" s="1"/>
  <c r="AV17" i="1"/>
  <c r="EK17" i="1"/>
  <c r="EV16" i="1"/>
  <c r="EX15" i="1"/>
  <c r="EY15" i="1"/>
  <c r="EZ15" i="1" s="1"/>
  <c r="EW15" i="1"/>
  <c r="CS16" i="1"/>
  <c r="E16" i="1"/>
  <c r="CE15" i="1"/>
  <c r="F15" i="1"/>
  <c r="EM18" i="1" l="1"/>
  <c r="EN18" i="1" s="1"/>
  <c r="EL19" i="1"/>
  <c r="CB21" i="1"/>
  <c r="CC20" i="1"/>
  <c r="D19" i="1"/>
  <c r="CD19" i="1"/>
  <c r="T20" i="1"/>
  <c r="S21" i="1"/>
  <c r="FQ21" i="1"/>
  <c r="FR20" i="1"/>
  <c r="FS20" i="1" s="1"/>
  <c r="AX18" i="1"/>
  <c r="AW19" i="1"/>
  <c r="AR13" i="1"/>
  <c r="V13" i="1"/>
  <c r="W13" i="1" s="1"/>
  <c r="AQ13" i="1" s="1"/>
  <c r="BT20" i="1"/>
  <c r="FI20" i="1"/>
  <c r="CY20" i="1"/>
  <c r="ED20" i="1"/>
  <c r="GN20" i="1"/>
  <c r="K21" i="1"/>
  <c r="DG21" i="1"/>
  <c r="DH20" i="1"/>
  <c r="EV17" i="1"/>
  <c r="EK18" i="1"/>
  <c r="BD10" i="1"/>
  <c r="BE10" i="1" s="1"/>
  <c r="BF10" i="1" s="1"/>
  <c r="BP10" i="1" s="1"/>
  <c r="DN10" i="1"/>
  <c r="DO10" i="1" s="1"/>
  <c r="DJ10" i="1"/>
  <c r="AV18" i="1"/>
  <c r="BG17" i="1"/>
  <c r="BN17" i="1" s="1"/>
  <c r="AZ17" i="1" s="1"/>
  <c r="EP10" i="1"/>
  <c r="EQ10" i="1" s="1"/>
  <c r="GB16" i="1"/>
  <c r="GD16" i="1"/>
  <c r="GE16" i="1" s="1"/>
  <c r="GC16" i="1"/>
  <c r="CF11" i="1"/>
  <c r="CG11" i="1" s="1"/>
  <c r="E17" i="1"/>
  <c r="CS17" i="1"/>
  <c r="J10" i="1"/>
  <c r="CZ10" i="1"/>
  <c r="L10" i="1" s="1"/>
  <c r="CL18" i="1"/>
  <c r="CA19" i="1"/>
  <c r="CE16" i="1"/>
  <c r="F16" i="1"/>
  <c r="GA17" i="1"/>
  <c r="FP18" i="1"/>
  <c r="DF18" i="1"/>
  <c r="DQ17" i="1"/>
  <c r="DX17" i="1" s="1"/>
  <c r="FT10" i="1"/>
  <c r="GF10" i="1" s="1"/>
  <c r="FW10" i="1"/>
  <c r="EX16" i="1"/>
  <c r="EY16" i="1"/>
  <c r="EZ16" i="1" s="1"/>
  <c r="EW16" i="1"/>
  <c r="EL20" i="1" l="1"/>
  <c r="EM19" i="1"/>
  <c r="EN19" i="1" s="1"/>
  <c r="V14" i="1"/>
  <c r="W14" i="1" s="1"/>
  <c r="AQ14" i="1" s="1"/>
  <c r="AR14" i="1"/>
  <c r="T21" i="1"/>
  <c r="S22" i="1"/>
  <c r="AW20" i="1"/>
  <c r="AX19" i="1"/>
  <c r="FQ22" i="1"/>
  <c r="FR21" i="1"/>
  <c r="FS21" i="1" s="1"/>
  <c r="CD20" i="1"/>
  <c r="D20" i="1"/>
  <c r="CC21" i="1"/>
  <c r="CB22" i="1"/>
  <c r="FI21" i="1"/>
  <c r="K22" i="1"/>
  <c r="ED21" i="1"/>
  <c r="BT21" i="1"/>
  <c r="GN21" i="1"/>
  <c r="CY21" i="1"/>
  <c r="DG22" i="1"/>
  <c r="DH21" i="1"/>
  <c r="DP10" i="1"/>
  <c r="DZ10" i="1" s="1"/>
  <c r="EG10" i="1" s="1"/>
  <c r="BS10" i="1"/>
  <c r="BU10" i="1" s="1"/>
  <c r="BW10" i="1"/>
  <c r="BV10" i="1"/>
  <c r="CS18" i="1"/>
  <c r="E18" i="1"/>
  <c r="GH10" i="1"/>
  <c r="FY10" i="1"/>
  <c r="FZ10" i="1"/>
  <c r="GJ10" i="1" s="1"/>
  <c r="FX10" i="1"/>
  <c r="DF19" i="1"/>
  <c r="DQ18" i="1"/>
  <c r="DX18" i="1" s="1"/>
  <c r="FP19" i="1"/>
  <c r="GA18" i="1"/>
  <c r="F17" i="1"/>
  <c r="CE17" i="1"/>
  <c r="EO10" i="1"/>
  <c r="FA10" i="1" s="1"/>
  <c r="ER10" i="1"/>
  <c r="BG18" i="1"/>
  <c r="BN18" i="1" s="1"/>
  <c r="AZ18" i="1" s="1"/>
  <c r="AV19" i="1"/>
  <c r="EV18" i="1"/>
  <c r="EK19" i="1"/>
  <c r="EY17" i="1"/>
  <c r="EZ17" i="1" s="1"/>
  <c r="EX17" i="1"/>
  <c r="EW17" i="1"/>
  <c r="GB17" i="1"/>
  <c r="GD17" i="1"/>
  <c r="GE17" i="1" s="1"/>
  <c r="GC17" i="1"/>
  <c r="CH11" i="1"/>
  <c r="CK11" i="1" s="1"/>
  <c r="CU11" i="1" s="1"/>
  <c r="DA11" i="1" s="1"/>
  <c r="M11" i="1" s="1"/>
  <c r="CA20" i="1"/>
  <c r="CL19" i="1"/>
  <c r="EL21" i="1" l="1"/>
  <c r="EM20" i="1"/>
  <c r="EN20" i="1" s="1"/>
  <c r="FQ23" i="1"/>
  <c r="FR22" i="1"/>
  <c r="FS22" i="1" s="1"/>
  <c r="CB23" i="1"/>
  <c r="CC22" i="1"/>
  <c r="CD21" i="1"/>
  <c r="D21" i="1"/>
  <c r="AX20" i="1"/>
  <c r="AW21" i="1"/>
  <c r="S23" i="1"/>
  <c r="T22" i="1"/>
  <c r="AR15" i="1"/>
  <c r="V15" i="1"/>
  <c r="W15" i="1" s="1"/>
  <c r="AQ15" i="1" s="1"/>
  <c r="DG23" i="1"/>
  <c r="DH22" i="1"/>
  <c r="BT22" i="1"/>
  <c r="K23" i="1"/>
  <c r="CY22" i="1"/>
  <c r="FI22" i="1"/>
  <c r="ED22" i="1"/>
  <c r="GN22" i="1"/>
  <c r="EF10" i="1"/>
  <c r="EC10" i="1"/>
  <c r="EE10" i="1" s="1"/>
  <c r="F18" i="1"/>
  <c r="CE18" i="1"/>
  <c r="DF20" i="1"/>
  <c r="DQ19" i="1"/>
  <c r="DX19" i="1" s="1"/>
  <c r="E19" i="1"/>
  <c r="CS19" i="1"/>
  <c r="BA11" i="1"/>
  <c r="BX10" i="1"/>
  <c r="ET10" i="1"/>
  <c r="FC10" i="1"/>
  <c r="EU10" i="1"/>
  <c r="FE10" i="1" s="1"/>
  <c r="ES10" i="1"/>
  <c r="BG19" i="1"/>
  <c r="BN19" i="1" s="1"/>
  <c r="AZ19" i="1" s="1"/>
  <c r="AV20" i="1"/>
  <c r="GA19" i="1"/>
  <c r="FP20" i="1"/>
  <c r="CL20" i="1"/>
  <c r="CA21" i="1"/>
  <c r="GM10" i="1"/>
  <c r="GO10" i="1" s="1"/>
  <c r="GQ10" i="1"/>
  <c r="GP10" i="1"/>
  <c r="CX11" i="1"/>
  <c r="H11" i="1"/>
  <c r="DB11" i="1"/>
  <c r="EV19" i="1"/>
  <c r="EK20" i="1"/>
  <c r="EH10" i="1"/>
  <c r="DK11" i="1"/>
  <c r="EX18" i="1"/>
  <c r="EY18" i="1"/>
  <c r="EZ18" i="1" s="1"/>
  <c r="EW18" i="1"/>
  <c r="GD18" i="1"/>
  <c r="GE18" i="1" s="1"/>
  <c r="GB18" i="1"/>
  <c r="GC18" i="1"/>
  <c r="EL22" i="1" l="1"/>
  <c r="EM21" i="1"/>
  <c r="EN21" i="1" s="1"/>
  <c r="AX21" i="1"/>
  <c r="AW22" i="1"/>
  <c r="CD22" i="1"/>
  <c r="D22" i="1"/>
  <c r="S24" i="1"/>
  <c r="T23" i="1"/>
  <c r="CC23" i="1"/>
  <c r="CB24" i="1"/>
  <c r="V16" i="1"/>
  <c r="W16" i="1" s="1"/>
  <c r="AQ16" i="1" s="1"/>
  <c r="AR16" i="1"/>
  <c r="FR23" i="1"/>
  <c r="FS23" i="1" s="1"/>
  <c r="FQ24" i="1"/>
  <c r="DH23" i="1"/>
  <c r="DG24" i="1"/>
  <c r="GN23" i="1"/>
  <c r="CY23" i="1"/>
  <c r="ED23" i="1"/>
  <c r="K24" i="1"/>
  <c r="BT23" i="1"/>
  <c r="FI23" i="1"/>
  <c r="CA22" i="1"/>
  <c r="CL21" i="1"/>
  <c r="J11" i="1"/>
  <c r="CZ11" i="1"/>
  <c r="L11" i="1" s="1"/>
  <c r="DL11" i="1"/>
  <c r="DM11" i="1"/>
  <c r="AV21" i="1"/>
  <c r="BG20" i="1"/>
  <c r="BN20" i="1" s="1"/>
  <c r="AZ20" i="1" s="1"/>
  <c r="BC11" i="1"/>
  <c r="BB11" i="1"/>
  <c r="FU11" i="1"/>
  <c r="FV11" i="1" s="1"/>
  <c r="F19" i="1"/>
  <c r="CE19" i="1"/>
  <c r="EK21" i="1"/>
  <c r="EV20" i="1"/>
  <c r="FH10" i="1"/>
  <c r="FJ10" i="1" s="1"/>
  <c r="FL10" i="1"/>
  <c r="FK10" i="1"/>
  <c r="CF12" i="1"/>
  <c r="CG12" i="1" s="1"/>
  <c r="E20" i="1"/>
  <c r="CS20" i="1"/>
  <c r="DF21" i="1"/>
  <c r="DQ20" i="1"/>
  <c r="DX20" i="1" s="1"/>
  <c r="GA20" i="1"/>
  <c r="FP21" i="1"/>
  <c r="EY19" i="1"/>
  <c r="EZ19" i="1" s="1"/>
  <c r="EX19" i="1"/>
  <c r="EW19" i="1"/>
  <c r="GB19" i="1"/>
  <c r="GC19" i="1"/>
  <c r="GD19" i="1"/>
  <c r="GE19" i="1" s="1"/>
  <c r="EM22" i="1" l="1"/>
  <c r="EN22" i="1" s="1"/>
  <c r="EL23" i="1"/>
  <c r="D23" i="1"/>
  <c r="CD23" i="1"/>
  <c r="FQ25" i="1"/>
  <c r="FR24" i="1"/>
  <c r="FS24" i="1" s="1"/>
  <c r="AR17" i="1"/>
  <c r="V17" i="1"/>
  <c r="W17" i="1" s="1"/>
  <c r="AQ17" i="1" s="1"/>
  <c r="T24" i="1"/>
  <c r="S25" i="1"/>
  <c r="AW23" i="1"/>
  <c r="AX22" i="1"/>
  <c r="CB25" i="1"/>
  <c r="CC24" i="1"/>
  <c r="DG25" i="1"/>
  <c r="DH24" i="1"/>
  <c r="FI24" i="1"/>
  <c r="K25" i="1"/>
  <c r="ED24" i="1"/>
  <c r="BT24" i="1"/>
  <c r="GN24" i="1"/>
  <c r="CY24" i="1"/>
  <c r="EY20" i="1"/>
  <c r="EZ20" i="1" s="1"/>
  <c r="EW20" i="1"/>
  <c r="EX20" i="1"/>
  <c r="CE20" i="1"/>
  <c r="F20" i="1"/>
  <c r="EK22" i="1"/>
  <c r="EV21" i="1"/>
  <c r="BG21" i="1"/>
  <c r="BN21" i="1" s="1"/>
  <c r="AZ21" i="1" s="1"/>
  <c r="AV22" i="1"/>
  <c r="DJ11" i="1"/>
  <c r="DN11" i="1"/>
  <c r="DO11" i="1" s="1"/>
  <c r="CH12" i="1"/>
  <c r="CK12" i="1" s="1"/>
  <c r="CU12" i="1" s="1"/>
  <c r="DA12" i="1" s="1"/>
  <c r="M12" i="1" s="1"/>
  <c r="FW11" i="1"/>
  <c r="FT11" i="1"/>
  <c r="GF11" i="1" s="1"/>
  <c r="DF22" i="1"/>
  <c r="DQ21" i="1"/>
  <c r="DX21" i="1" s="1"/>
  <c r="GA21" i="1"/>
  <c r="FP22" i="1"/>
  <c r="GC20" i="1"/>
  <c r="GB20" i="1"/>
  <c r="GD20" i="1"/>
  <c r="GE20" i="1" s="1"/>
  <c r="EP11" i="1"/>
  <c r="EQ11" i="1" s="1"/>
  <c r="BD11" i="1"/>
  <c r="BE11" i="1" s="1"/>
  <c r="BF11" i="1" s="1"/>
  <c r="BP11" i="1" s="1"/>
  <c r="CS21" i="1"/>
  <c r="E21" i="1"/>
  <c r="CL22" i="1"/>
  <c r="CA23" i="1"/>
  <c r="EM23" i="1" l="1"/>
  <c r="EN23" i="1" s="1"/>
  <c r="EL24" i="1"/>
  <c r="CD24" i="1"/>
  <c r="D24" i="1"/>
  <c r="CB26" i="1"/>
  <c r="CC25" i="1"/>
  <c r="V18" i="1"/>
  <c r="W18" i="1" s="1"/>
  <c r="AQ18" i="1" s="1"/>
  <c r="AR18" i="1"/>
  <c r="T25" i="1"/>
  <c r="S26" i="1"/>
  <c r="AW24" i="1"/>
  <c r="AX23" i="1"/>
  <c r="FR25" i="1"/>
  <c r="FS25" i="1" s="1"/>
  <c r="FQ26" i="1"/>
  <c r="DG26" i="1"/>
  <c r="DH25" i="1"/>
  <c r="CY25" i="1"/>
  <c r="FI25" i="1"/>
  <c r="K26" i="1"/>
  <c r="ED25" i="1"/>
  <c r="GN25" i="1"/>
  <c r="BT25" i="1"/>
  <c r="DP11" i="1"/>
  <c r="DZ11" i="1" s="1"/>
  <c r="EF11" i="1" s="1"/>
  <c r="BS11" i="1"/>
  <c r="BU11" i="1" s="1"/>
  <c r="BW11" i="1"/>
  <c r="BV11" i="1"/>
  <c r="EX21" i="1"/>
  <c r="EW21" i="1"/>
  <c r="EY21" i="1"/>
  <c r="EZ21" i="1" s="1"/>
  <c r="GD21" i="1"/>
  <c r="GE21" i="1" s="1"/>
  <c r="GB21" i="1"/>
  <c r="GC21" i="1"/>
  <c r="EK23" i="1"/>
  <c r="EV22" i="1"/>
  <c r="GA22" i="1"/>
  <c r="FP23" i="1"/>
  <c r="H12" i="1"/>
  <c r="CX12" i="1"/>
  <c r="DB12" i="1"/>
  <c r="EO11" i="1"/>
  <c r="FA11" i="1" s="1"/>
  <c r="ER11" i="1"/>
  <c r="DF23" i="1"/>
  <c r="DQ22" i="1"/>
  <c r="DX22" i="1" s="1"/>
  <c r="CA24" i="1"/>
  <c r="CL23" i="1"/>
  <c r="CS22" i="1"/>
  <c r="E22" i="1"/>
  <c r="GH11" i="1"/>
  <c r="FX11" i="1"/>
  <c r="FY11" i="1" s="1"/>
  <c r="FZ11" i="1" s="1"/>
  <c r="GJ11" i="1" s="1"/>
  <c r="F21" i="1"/>
  <c r="CE21" i="1"/>
  <c r="AV23" i="1"/>
  <c r="BG22" i="1"/>
  <c r="BN22" i="1" s="1"/>
  <c r="AZ22" i="1" s="1"/>
  <c r="EL25" i="1" l="1"/>
  <c r="EM24" i="1"/>
  <c r="EN24" i="1" s="1"/>
  <c r="V19" i="1"/>
  <c r="W19" i="1" s="1"/>
  <c r="AQ19" i="1" s="1"/>
  <c r="AR19" i="1"/>
  <c r="FQ27" i="1"/>
  <c r="FR26" i="1"/>
  <c r="FS26" i="1" s="1"/>
  <c r="D25" i="1"/>
  <c r="CD25" i="1"/>
  <c r="CB27" i="1"/>
  <c r="CC26" i="1"/>
  <c r="AX24" i="1"/>
  <c r="AW25" i="1"/>
  <c r="T26" i="1"/>
  <c r="S27" i="1"/>
  <c r="K27" i="1"/>
  <c r="GN26" i="1"/>
  <c r="CY26" i="1"/>
  <c r="ED26" i="1"/>
  <c r="FI26" i="1"/>
  <c r="BT26" i="1"/>
  <c r="DH26" i="1"/>
  <c r="DG27" i="1"/>
  <c r="EC11" i="1"/>
  <c r="EE11" i="1" s="1"/>
  <c r="EG11" i="1"/>
  <c r="DK12" i="1" s="1"/>
  <c r="CZ12" i="1"/>
  <c r="L12" i="1" s="1"/>
  <c r="J12" i="1"/>
  <c r="GM11" i="1"/>
  <c r="GO11" i="1" s="1"/>
  <c r="GQ11" i="1"/>
  <c r="GP11" i="1"/>
  <c r="CF13" i="1"/>
  <c r="CG13" i="1" s="1"/>
  <c r="FP24" i="1"/>
  <c r="GA23" i="1"/>
  <c r="GB22" i="1"/>
  <c r="GC22" i="1"/>
  <c r="GD22" i="1"/>
  <c r="GE22" i="1" s="1"/>
  <c r="DF24" i="1"/>
  <c r="DQ23" i="1"/>
  <c r="DX23" i="1" s="1"/>
  <c r="AV24" i="1"/>
  <c r="BG23" i="1"/>
  <c r="BN23" i="1" s="1"/>
  <c r="AZ23" i="1" s="1"/>
  <c r="ET11" i="1"/>
  <c r="EU11" i="1"/>
  <c r="FE11" i="1" s="1"/>
  <c r="FC11" i="1"/>
  <c r="ES11" i="1"/>
  <c r="EY22" i="1"/>
  <c r="EZ22" i="1" s="1"/>
  <c r="EX22" i="1"/>
  <c r="EW22" i="1"/>
  <c r="F22" i="1"/>
  <c r="CE22" i="1"/>
  <c r="CS23" i="1"/>
  <c r="E23" i="1"/>
  <c r="EV23" i="1"/>
  <c r="EK24" i="1"/>
  <c r="BA12" i="1"/>
  <c r="BX11" i="1"/>
  <c r="CA25" i="1"/>
  <c r="CL24" i="1"/>
  <c r="EM25" i="1" l="1"/>
  <c r="EN25" i="1" s="1"/>
  <c r="EL26" i="1"/>
  <c r="S28" i="1"/>
  <c r="T27" i="1"/>
  <c r="FR27" i="1"/>
  <c r="FS27" i="1" s="1"/>
  <c r="FQ28" i="1"/>
  <c r="AX25" i="1"/>
  <c r="AW26" i="1"/>
  <c r="AR20" i="1"/>
  <c r="V20" i="1"/>
  <c r="W20" i="1" s="1"/>
  <c r="AQ20" i="1" s="1"/>
  <c r="CD26" i="1"/>
  <c r="D26" i="1"/>
  <c r="CC27" i="1"/>
  <c r="CB28" i="1"/>
  <c r="CY27" i="1"/>
  <c r="GN27" i="1"/>
  <c r="FI27" i="1"/>
  <c r="ED27" i="1"/>
  <c r="K28" i="1"/>
  <c r="BT27" i="1"/>
  <c r="DH27" i="1"/>
  <c r="DG28" i="1"/>
  <c r="EH11" i="1"/>
  <c r="CS24" i="1"/>
  <c r="E24" i="1"/>
  <c r="AV25" i="1"/>
  <c r="BG24" i="1"/>
  <c r="BN24" i="1" s="1"/>
  <c r="AZ24" i="1" s="1"/>
  <c r="CH13" i="1"/>
  <c r="CK13" i="1" s="1"/>
  <c r="CU13" i="1" s="1"/>
  <c r="DA13" i="1" s="1"/>
  <c r="M13" i="1" s="1"/>
  <c r="DQ24" i="1"/>
  <c r="DX24" i="1" s="1"/>
  <c r="DF25" i="1"/>
  <c r="FP25" i="1"/>
  <c r="GA24" i="1"/>
  <c r="DL12" i="1"/>
  <c r="DM12" i="1"/>
  <c r="F23" i="1"/>
  <c r="CE23" i="1"/>
  <c r="FU12" i="1"/>
  <c r="FV12" i="1" s="1"/>
  <c r="EX23" i="1"/>
  <c r="EY23" i="1"/>
  <c r="EZ23" i="1" s="1"/>
  <c r="EW23" i="1"/>
  <c r="CA26" i="1"/>
  <c r="CL25" i="1"/>
  <c r="BC12" i="1"/>
  <c r="BB12" i="1"/>
  <c r="FH11" i="1"/>
  <c r="FJ11" i="1" s="1"/>
  <c r="FL11" i="1"/>
  <c r="FK11" i="1"/>
  <c r="EV24" i="1"/>
  <c r="EK25" i="1"/>
  <c r="GC23" i="1"/>
  <c r="GB23" i="1"/>
  <c r="GD23" i="1"/>
  <c r="GE23" i="1" s="1"/>
  <c r="EM26" i="1" l="1"/>
  <c r="EN26" i="1" s="1"/>
  <c r="EL27" i="1"/>
  <c r="CC28" i="1"/>
  <c r="CB29" i="1"/>
  <c r="AX26" i="1"/>
  <c r="AW27" i="1"/>
  <c r="AR21" i="1"/>
  <c r="V21" i="1"/>
  <c r="W21" i="1" s="1"/>
  <c r="AQ21" i="1" s="1"/>
  <c r="D27" i="1"/>
  <c r="CD27" i="1"/>
  <c r="FQ29" i="1"/>
  <c r="FR28" i="1"/>
  <c r="FS28" i="1" s="1"/>
  <c r="S29" i="1"/>
  <c r="T28" i="1"/>
  <c r="DG29" i="1"/>
  <c r="DH28" i="1"/>
  <c r="FI28" i="1"/>
  <c r="K29" i="1"/>
  <c r="BT28" i="1"/>
  <c r="CY28" i="1"/>
  <c r="GN28" i="1"/>
  <c r="ED28" i="1"/>
  <c r="CS25" i="1"/>
  <c r="E25" i="1"/>
  <c r="H13" i="1"/>
  <c r="CX13" i="1"/>
  <c r="DB13" i="1"/>
  <c r="DF26" i="1"/>
  <c r="DQ25" i="1"/>
  <c r="DX25" i="1" s="1"/>
  <c r="BD12" i="1"/>
  <c r="BE12" i="1" s="1"/>
  <c r="BF12" i="1" s="1"/>
  <c r="BP12" i="1" s="1"/>
  <c r="BV12" i="1" s="1"/>
  <c r="EW24" i="1"/>
  <c r="EX24" i="1"/>
  <c r="EY24" i="1"/>
  <c r="EZ24" i="1" s="1"/>
  <c r="CL26" i="1"/>
  <c r="CA27" i="1"/>
  <c r="DJ12" i="1"/>
  <c r="DN12" i="1"/>
  <c r="DO12" i="1" s="1"/>
  <c r="AV26" i="1"/>
  <c r="BG25" i="1"/>
  <c r="BN25" i="1" s="1"/>
  <c r="AZ25" i="1" s="1"/>
  <c r="EP12" i="1"/>
  <c r="EQ12" i="1" s="1"/>
  <c r="FW12" i="1"/>
  <c r="FT12" i="1"/>
  <c r="GF12" i="1" s="1"/>
  <c r="EV25" i="1"/>
  <c r="EK26" i="1"/>
  <c r="GB24" i="1"/>
  <c r="GD24" i="1"/>
  <c r="GE24" i="1" s="1"/>
  <c r="GC24" i="1"/>
  <c r="FP26" i="1"/>
  <c r="GA25" i="1"/>
  <c r="CE24" i="1"/>
  <c r="F24" i="1"/>
  <c r="EM27" i="1" l="1"/>
  <c r="EN27" i="1" s="1"/>
  <c r="EL28" i="1"/>
  <c r="T29" i="1"/>
  <c r="S30" i="1"/>
  <c r="AX27" i="1"/>
  <c r="AW28" i="1"/>
  <c r="V22" i="1"/>
  <c r="W22" i="1" s="1"/>
  <c r="AQ22" i="1" s="1"/>
  <c r="AR22" i="1"/>
  <c r="FQ30" i="1"/>
  <c r="FR29" i="1"/>
  <c r="FS29" i="1" s="1"/>
  <c r="CB30" i="1"/>
  <c r="CC29" i="1"/>
  <c r="CD28" i="1"/>
  <c r="D28" i="1"/>
  <c r="FI29" i="1"/>
  <c r="ED29" i="1"/>
  <c r="BT29" i="1"/>
  <c r="GN29" i="1"/>
  <c r="CY29" i="1"/>
  <c r="K30" i="1"/>
  <c r="DG30" i="1"/>
  <c r="DH29" i="1"/>
  <c r="DP12" i="1"/>
  <c r="DZ12" i="1" s="1"/>
  <c r="EC12" i="1" s="1"/>
  <c r="EE12" i="1" s="1"/>
  <c r="EO12" i="1"/>
  <c r="FA12" i="1" s="1"/>
  <c r="ER12" i="1"/>
  <c r="CA28" i="1"/>
  <c r="CL27" i="1"/>
  <c r="CF14" i="1"/>
  <c r="CG14" i="1" s="1"/>
  <c r="EY25" i="1"/>
  <c r="EZ25" i="1" s="1"/>
  <c r="EW25" i="1"/>
  <c r="EX25" i="1"/>
  <c r="AV27" i="1"/>
  <c r="BG26" i="1"/>
  <c r="BN26" i="1" s="1"/>
  <c r="AZ26" i="1" s="1"/>
  <c r="CZ13" i="1"/>
  <c r="L13" i="1" s="1"/>
  <c r="J13" i="1"/>
  <c r="E26" i="1"/>
  <c r="CS26" i="1"/>
  <c r="GB25" i="1"/>
  <c r="GC25" i="1"/>
  <c r="GD25" i="1"/>
  <c r="GE25" i="1" s="1"/>
  <c r="DQ26" i="1"/>
  <c r="DX26" i="1" s="1"/>
  <c r="DF27" i="1"/>
  <c r="EK27" i="1"/>
  <c r="EV26" i="1"/>
  <c r="GH12" i="1"/>
  <c r="FX12" i="1"/>
  <c r="BS12" i="1"/>
  <c r="BU12" i="1" s="1"/>
  <c r="BW12" i="1"/>
  <c r="FP27" i="1"/>
  <c r="GA26" i="1"/>
  <c r="F25" i="1"/>
  <c r="CE25" i="1"/>
  <c r="EL29" i="1" l="1"/>
  <c r="EM28" i="1"/>
  <c r="EN28" i="1" s="1"/>
  <c r="FQ31" i="1"/>
  <c r="FR30" i="1"/>
  <c r="FS30" i="1" s="1"/>
  <c r="V23" i="1"/>
  <c r="W23" i="1" s="1"/>
  <c r="AQ23" i="1" s="1"/>
  <c r="AR23" i="1"/>
  <c r="CB31" i="1"/>
  <c r="CC30" i="1"/>
  <c r="AW29" i="1"/>
  <c r="AX28" i="1"/>
  <c r="S31" i="1"/>
  <c r="T30" i="1"/>
  <c r="CD29" i="1"/>
  <c r="D29" i="1"/>
  <c r="K31" i="1"/>
  <c r="BT30" i="1"/>
  <c r="ED30" i="1"/>
  <c r="CY30" i="1"/>
  <c r="FI30" i="1"/>
  <c r="GN30" i="1"/>
  <c r="DH30" i="1"/>
  <c r="DG31" i="1"/>
  <c r="EF12" i="1"/>
  <c r="EG12" i="1"/>
  <c r="DK13" i="1" s="1"/>
  <c r="CS27" i="1"/>
  <c r="E27" i="1"/>
  <c r="FY12" i="1"/>
  <c r="FZ12" i="1" s="1"/>
  <c r="GJ12" i="1" s="1"/>
  <c r="AV28" i="1"/>
  <c r="BG27" i="1"/>
  <c r="BN27" i="1" s="1"/>
  <c r="AZ27" i="1" s="1"/>
  <c r="DF28" i="1"/>
  <c r="DQ27" i="1"/>
  <c r="DX27" i="1" s="1"/>
  <c r="CH14" i="1"/>
  <c r="CK14" i="1" s="1"/>
  <c r="CU14" i="1" s="1"/>
  <c r="CA29" i="1"/>
  <c r="CL28" i="1"/>
  <c r="FC12" i="1"/>
  <c r="ES12" i="1"/>
  <c r="ET12" i="1" s="1"/>
  <c r="EU12" i="1" s="1"/>
  <c r="FE12" i="1" s="1"/>
  <c r="EX26" i="1"/>
  <c r="EY26" i="1"/>
  <c r="EZ26" i="1" s="1"/>
  <c r="EW26" i="1"/>
  <c r="CE26" i="1"/>
  <c r="F26" i="1"/>
  <c r="GB26" i="1"/>
  <c r="GC26" i="1"/>
  <c r="GD26" i="1"/>
  <c r="GE26" i="1" s="1"/>
  <c r="FP28" i="1"/>
  <c r="GA27" i="1"/>
  <c r="BA13" i="1"/>
  <c r="BX12" i="1"/>
  <c r="EV27" i="1"/>
  <c r="EK28" i="1"/>
  <c r="EL30" i="1" l="1"/>
  <c r="EM29" i="1"/>
  <c r="EN29" i="1" s="1"/>
  <c r="AX29" i="1"/>
  <c r="AW30" i="1"/>
  <c r="FR31" i="1"/>
  <c r="FS31" i="1" s="1"/>
  <c r="FQ32" i="1"/>
  <c r="D30" i="1"/>
  <c r="CD30" i="1"/>
  <c r="CB32" i="1"/>
  <c r="CC31" i="1"/>
  <c r="AR24" i="1"/>
  <c r="V24" i="1"/>
  <c r="W24" i="1" s="1"/>
  <c r="AQ24" i="1" s="1"/>
  <c r="S32" i="1"/>
  <c r="T31" i="1"/>
  <c r="ED31" i="1"/>
  <c r="K32" i="1"/>
  <c r="BT31" i="1"/>
  <c r="GN31" i="1"/>
  <c r="FI31" i="1"/>
  <c r="CY31" i="1"/>
  <c r="EH12" i="1"/>
  <c r="DH31" i="1"/>
  <c r="DG32" i="1"/>
  <c r="GD27" i="1"/>
  <c r="GE27" i="1" s="1"/>
  <c r="GB27" i="1"/>
  <c r="GC27" i="1"/>
  <c r="DL13" i="1"/>
  <c r="DM13" i="1"/>
  <c r="DF29" i="1"/>
  <c r="DQ28" i="1"/>
  <c r="DX28" i="1" s="1"/>
  <c r="BC13" i="1"/>
  <c r="BB13" i="1"/>
  <c r="FH12" i="1"/>
  <c r="FJ12" i="1" s="1"/>
  <c r="FL12" i="1"/>
  <c r="FK12" i="1"/>
  <c r="FP29" i="1"/>
  <c r="GA28" i="1"/>
  <c r="AV29" i="1"/>
  <c r="BG28" i="1"/>
  <c r="BN28" i="1" s="1"/>
  <c r="AZ28" i="1" s="1"/>
  <c r="H14" i="1"/>
  <c r="CX14" i="1"/>
  <c r="DB14" i="1"/>
  <c r="EV28" i="1"/>
  <c r="EK29" i="1"/>
  <c r="E28" i="1"/>
  <c r="CS28" i="1"/>
  <c r="GM12" i="1"/>
  <c r="GO12" i="1" s="1"/>
  <c r="GQ12" i="1"/>
  <c r="GP12" i="1"/>
  <c r="CL29" i="1"/>
  <c r="CA30" i="1"/>
  <c r="EY27" i="1"/>
  <c r="EZ27" i="1" s="1"/>
  <c r="EX27" i="1"/>
  <c r="EW27" i="1"/>
  <c r="DA14" i="1"/>
  <c r="M14" i="1" s="1"/>
  <c r="CE27" i="1"/>
  <c r="F27" i="1"/>
  <c r="EL31" i="1" l="1"/>
  <c r="EM30" i="1"/>
  <c r="EN30" i="1" s="1"/>
  <c r="CD31" i="1"/>
  <c r="D31" i="1"/>
  <c r="AX30" i="1"/>
  <c r="AW31" i="1"/>
  <c r="T32" i="1"/>
  <c r="S33" i="1"/>
  <c r="FR32" i="1"/>
  <c r="FS32" i="1" s="1"/>
  <c r="FQ33" i="1"/>
  <c r="CC32" i="1"/>
  <c r="CB33" i="1"/>
  <c r="AR25" i="1"/>
  <c r="V25" i="1"/>
  <c r="W25" i="1" s="1"/>
  <c r="AQ25" i="1" s="1"/>
  <c r="DH32" i="1"/>
  <c r="DG33" i="1"/>
  <c r="GN32" i="1"/>
  <c r="FI32" i="1"/>
  <c r="BT32" i="1"/>
  <c r="ED32" i="1"/>
  <c r="CY32" i="1"/>
  <c r="K33" i="1"/>
  <c r="AV30" i="1"/>
  <c r="BG29" i="1"/>
  <c r="BN29" i="1" s="1"/>
  <c r="AZ29" i="1" s="1"/>
  <c r="GB28" i="1"/>
  <c r="GD28" i="1"/>
  <c r="GE28" i="1" s="1"/>
  <c r="GC28" i="1"/>
  <c r="DF30" i="1"/>
  <c r="DQ29" i="1"/>
  <c r="DX29" i="1" s="1"/>
  <c r="CA31" i="1"/>
  <c r="CL30" i="1"/>
  <c r="EY28" i="1"/>
  <c r="EZ28" i="1" s="1"/>
  <c r="EX28" i="1"/>
  <c r="EW28" i="1"/>
  <c r="FP30" i="1"/>
  <c r="GA29" i="1"/>
  <c r="CE28" i="1"/>
  <c r="F28" i="1"/>
  <c r="CS29" i="1"/>
  <c r="E29" i="1"/>
  <c r="CF15" i="1"/>
  <c r="CG15" i="1" s="1"/>
  <c r="DJ13" i="1"/>
  <c r="DN13" i="1"/>
  <c r="DO13" i="1" s="1"/>
  <c r="EK30" i="1"/>
  <c r="EV29" i="1"/>
  <c r="J14" i="1"/>
  <c r="CZ14" i="1"/>
  <c r="L14" i="1" s="1"/>
  <c r="EP13" i="1"/>
  <c r="EQ13" i="1" s="1"/>
  <c r="FU13" i="1"/>
  <c r="FV13" i="1" s="1"/>
  <c r="BD13" i="1"/>
  <c r="BE13" i="1" s="1"/>
  <c r="BF13" i="1" s="1"/>
  <c r="BP13" i="1" s="1"/>
  <c r="EL32" i="1" l="1"/>
  <c r="EM31" i="1"/>
  <c r="EN31" i="1" s="1"/>
  <c r="S34" i="1"/>
  <c r="T33" i="1"/>
  <c r="FQ34" i="1"/>
  <c r="FR33" i="1"/>
  <c r="FS33" i="1" s="1"/>
  <c r="AR26" i="1"/>
  <c r="V26" i="1"/>
  <c r="W26" i="1" s="1"/>
  <c r="AQ26" i="1" s="1"/>
  <c r="AX31" i="1"/>
  <c r="AW32" i="1"/>
  <c r="CC33" i="1"/>
  <c r="CB34" i="1"/>
  <c r="CD32" i="1"/>
  <c r="D32" i="1"/>
  <c r="DG34" i="1"/>
  <c r="DH33" i="1"/>
  <c r="FI33" i="1"/>
  <c r="K34" i="1"/>
  <c r="CY33" i="1"/>
  <c r="ED33" i="1"/>
  <c r="GN33" i="1"/>
  <c r="BT33" i="1"/>
  <c r="DP13" i="1"/>
  <c r="DZ13" i="1" s="1"/>
  <c r="EC13" i="1" s="1"/>
  <c r="EE13" i="1" s="1"/>
  <c r="BS13" i="1"/>
  <c r="BU13" i="1" s="1"/>
  <c r="BW13" i="1"/>
  <c r="BV13" i="1"/>
  <c r="GB29" i="1"/>
  <c r="GC29" i="1"/>
  <c r="GD29" i="1"/>
  <c r="GE29" i="1" s="1"/>
  <c r="DQ30" i="1"/>
  <c r="DX30" i="1" s="1"/>
  <c r="DF31" i="1"/>
  <c r="CA32" i="1"/>
  <c r="CL31" i="1"/>
  <c r="ER13" i="1"/>
  <c r="EO13" i="1"/>
  <c r="FA13" i="1" s="1"/>
  <c r="GA30" i="1"/>
  <c r="FP31" i="1"/>
  <c r="FT13" i="1"/>
  <c r="GF13" i="1" s="1"/>
  <c r="FX13" i="1" s="1"/>
  <c r="FW13" i="1"/>
  <c r="CH15" i="1"/>
  <c r="CK15" i="1" s="1"/>
  <c r="CU15" i="1" s="1"/>
  <c r="DA15" i="1" s="1"/>
  <c r="M15" i="1" s="1"/>
  <c r="EX29" i="1"/>
  <c r="EY29" i="1"/>
  <c r="EZ29" i="1" s="1"/>
  <c r="EW29" i="1"/>
  <c r="EK31" i="1"/>
  <c r="EV30" i="1"/>
  <c r="F29" i="1"/>
  <c r="CE29" i="1"/>
  <c r="CS30" i="1"/>
  <c r="E30" i="1"/>
  <c r="AV31" i="1"/>
  <c r="BG30" i="1"/>
  <c r="BN30" i="1" s="1"/>
  <c r="AZ30" i="1" s="1"/>
  <c r="EL33" i="1" l="1"/>
  <c r="EM32" i="1"/>
  <c r="EN32" i="1" s="1"/>
  <c r="FQ35" i="1"/>
  <c r="FR34" i="1"/>
  <c r="FS34" i="1" s="1"/>
  <c r="CB35" i="1"/>
  <c r="CC34" i="1"/>
  <c r="D33" i="1"/>
  <c r="CD33" i="1"/>
  <c r="AR27" i="1"/>
  <c r="V27" i="1"/>
  <c r="W27" i="1" s="1"/>
  <c r="AQ27" i="1" s="1"/>
  <c r="AW33" i="1"/>
  <c r="AX32" i="1"/>
  <c r="T34" i="1"/>
  <c r="S35" i="1"/>
  <c r="BT34" i="1"/>
  <c r="CY34" i="1"/>
  <c r="FI34" i="1"/>
  <c r="ED34" i="1"/>
  <c r="GN34" i="1"/>
  <c r="K35" i="1"/>
  <c r="DH34" i="1"/>
  <c r="DG35" i="1"/>
  <c r="EF13" i="1"/>
  <c r="EG13" i="1"/>
  <c r="EH13" i="1" s="1"/>
  <c r="CX15" i="1"/>
  <c r="H15" i="1"/>
  <c r="DB15" i="1"/>
  <c r="BG31" i="1"/>
  <c r="BN31" i="1" s="1"/>
  <c r="AZ31" i="1" s="1"/>
  <c r="AV32" i="1"/>
  <c r="CE30" i="1"/>
  <c r="F30" i="1"/>
  <c r="E31" i="1"/>
  <c r="CS31" i="1"/>
  <c r="BA14" i="1"/>
  <c r="BX13" i="1"/>
  <c r="EY30" i="1"/>
  <c r="EZ30" i="1" s="1"/>
  <c r="EW30" i="1"/>
  <c r="EX30" i="1"/>
  <c r="GH13" i="1"/>
  <c r="FY13" i="1"/>
  <c r="FZ13" i="1" s="1"/>
  <c r="GJ13" i="1" s="1"/>
  <c r="EV31" i="1"/>
  <c r="EK32" i="1"/>
  <c r="CL32" i="1"/>
  <c r="CA33" i="1"/>
  <c r="FP32" i="1"/>
  <c r="GA31" i="1"/>
  <c r="DF32" i="1"/>
  <c r="DQ31" i="1"/>
  <c r="DX31" i="1" s="1"/>
  <c r="GC30" i="1"/>
  <c r="GD30" i="1"/>
  <c r="GE30" i="1" s="1"/>
  <c r="GB30" i="1"/>
  <c r="FC13" i="1"/>
  <c r="ES13" i="1"/>
  <c r="EL34" i="1" l="1"/>
  <c r="EM33" i="1"/>
  <c r="EN33" i="1" s="1"/>
  <c r="D34" i="1"/>
  <c r="CD34" i="1"/>
  <c r="T35" i="1"/>
  <c r="S36" i="1"/>
  <c r="CB36" i="1"/>
  <c r="CC35" i="1"/>
  <c r="AX33" i="1"/>
  <c r="AW34" i="1"/>
  <c r="FR35" i="1"/>
  <c r="FS35" i="1" s="1"/>
  <c r="FQ36" i="1"/>
  <c r="AR28" i="1"/>
  <c r="V28" i="1"/>
  <c r="W28" i="1" s="1"/>
  <c r="AQ28" i="1" s="1"/>
  <c r="DK14" i="1"/>
  <c r="DL14" i="1" s="1"/>
  <c r="DG36" i="1"/>
  <c r="DH35" i="1"/>
  <c r="BT35" i="1"/>
  <c r="ED35" i="1"/>
  <c r="K36" i="1"/>
  <c r="FI35" i="1"/>
  <c r="CY35" i="1"/>
  <c r="GN35" i="1"/>
  <c r="E32" i="1"/>
  <c r="CS32" i="1"/>
  <c r="EK33" i="1"/>
  <c r="EV32" i="1"/>
  <c r="CA34" i="1"/>
  <c r="CL33" i="1"/>
  <c r="EW31" i="1"/>
  <c r="EY31" i="1"/>
  <c r="EZ31" i="1" s="1"/>
  <c r="EX31" i="1"/>
  <c r="BG32" i="1"/>
  <c r="BN32" i="1" s="1"/>
  <c r="AZ32" i="1" s="1"/>
  <c r="AV33" i="1"/>
  <c r="GM13" i="1"/>
  <c r="GO13" i="1" s="1"/>
  <c r="GQ13" i="1"/>
  <c r="GP13" i="1"/>
  <c r="BC14" i="1"/>
  <c r="BB14" i="1"/>
  <c r="ET13" i="1"/>
  <c r="EU13" i="1" s="1"/>
  <c r="FE13" i="1" s="1"/>
  <c r="DQ32" i="1"/>
  <c r="DX32" i="1" s="1"/>
  <c r="DF33" i="1"/>
  <c r="CF16" i="1"/>
  <c r="CG16" i="1" s="1"/>
  <c r="F31" i="1"/>
  <c r="CE31" i="1"/>
  <c r="GC31" i="1"/>
  <c r="GB31" i="1"/>
  <c r="GD31" i="1"/>
  <c r="GE31" i="1" s="1"/>
  <c r="GA32" i="1"/>
  <c r="FP33" i="1"/>
  <c r="CZ15" i="1"/>
  <c r="L15" i="1" s="1"/>
  <c r="J15" i="1"/>
  <c r="EL35" i="1" l="1"/>
  <c r="EM34" i="1"/>
  <c r="EN34" i="1" s="1"/>
  <c r="AW35" i="1"/>
  <c r="AX34" i="1"/>
  <c r="CD35" i="1"/>
  <c r="D35" i="1"/>
  <c r="CB37" i="1"/>
  <c r="CC36" i="1"/>
  <c r="T36" i="1"/>
  <c r="S37" i="1"/>
  <c r="V29" i="1"/>
  <c r="W29" i="1" s="1"/>
  <c r="AQ29" i="1" s="1"/>
  <c r="AR29" i="1"/>
  <c r="FQ37" i="1"/>
  <c r="FR36" i="1"/>
  <c r="FS36" i="1" s="1"/>
  <c r="DM14" i="1"/>
  <c r="K37" i="1"/>
  <c r="GN36" i="1"/>
  <c r="FI36" i="1"/>
  <c r="ED36" i="1"/>
  <c r="CY36" i="1"/>
  <c r="BT36" i="1"/>
  <c r="DH36" i="1"/>
  <c r="DG37" i="1"/>
  <c r="CS33" i="1"/>
  <c r="E33" i="1"/>
  <c r="GC32" i="1"/>
  <c r="GB32" i="1"/>
  <c r="GD32" i="1"/>
  <c r="GE32" i="1" s="1"/>
  <c r="FU14" i="1"/>
  <c r="FV14" i="1" s="1"/>
  <c r="CL34" i="1"/>
  <c r="CA35" i="1"/>
  <c r="FP34" i="1"/>
  <c r="GA33" i="1"/>
  <c r="DJ14" i="1"/>
  <c r="DN14" i="1"/>
  <c r="DO14" i="1" s="1"/>
  <c r="CH16" i="1"/>
  <c r="CK16" i="1" s="1"/>
  <c r="CU16" i="1" s="1"/>
  <c r="DQ33" i="1"/>
  <c r="DX33" i="1" s="1"/>
  <c r="DF34" i="1"/>
  <c r="AV34" i="1"/>
  <c r="BG33" i="1"/>
  <c r="BN33" i="1" s="1"/>
  <c r="AZ33" i="1" s="1"/>
  <c r="EX32" i="1"/>
  <c r="EW32" i="1"/>
  <c r="EY32" i="1"/>
  <c r="EZ32" i="1" s="1"/>
  <c r="EV33" i="1"/>
  <c r="EK34" i="1"/>
  <c r="FH13" i="1"/>
  <c r="FJ13" i="1" s="1"/>
  <c r="FL13" i="1"/>
  <c r="FK13" i="1"/>
  <c r="CE32" i="1"/>
  <c r="F32" i="1"/>
  <c r="BD14" i="1"/>
  <c r="BE14" i="1" s="1"/>
  <c r="BF14" i="1" s="1"/>
  <c r="BP14" i="1" s="1"/>
  <c r="EM35" i="1" l="1"/>
  <c r="EN35" i="1" s="1"/>
  <c r="EL36" i="1"/>
  <c r="AX35" i="1"/>
  <c r="AW36" i="1"/>
  <c r="CD36" i="1"/>
  <c r="D36" i="1"/>
  <c r="CB38" i="1"/>
  <c r="CC37" i="1"/>
  <c r="FQ38" i="1"/>
  <c r="FR37" i="1"/>
  <c r="FS37" i="1" s="1"/>
  <c r="V30" i="1"/>
  <c r="W30" i="1" s="1"/>
  <c r="AQ30" i="1" s="1"/>
  <c r="AR30" i="1"/>
  <c r="T37" i="1"/>
  <c r="S38" i="1"/>
  <c r="DH37" i="1"/>
  <c r="DG38" i="1"/>
  <c r="BT37" i="1"/>
  <c r="K38" i="1"/>
  <c r="ED37" i="1"/>
  <c r="FI37" i="1"/>
  <c r="GN37" i="1"/>
  <c r="CY37" i="1"/>
  <c r="DP14" i="1"/>
  <c r="DZ14" i="1" s="1"/>
  <c r="EC14" i="1" s="1"/>
  <c r="EE14" i="1" s="1"/>
  <c r="BS14" i="1"/>
  <c r="BU14" i="1" s="1"/>
  <c r="BW14" i="1"/>
  <c r="BV14" i="1"/>
  <c r="FT14" i="1"/>
  <c r="GF14" i="1" s="1"/>
  <c r="FX14" i="1" s="1"/>
  <c r="FW14" i="1"/>
  <c r="H16" i="1"/>
  <c r="CX16" i="1"/>
  <c r="DB16" i="1"/>
  <c r="CS34" i="1"/>
  <c r="E34" i="1"/>
  <c r="EP14" i="1"/>
  <c r="EQ14" i="1" s="1"/>
  <c r="AV35" i="1"/>
  <c r="BG34" i="1"/>
  <c r="BN34" i="1" s="1"/>
  <c r="AZ34" i="1" s="1"/>
  <c r="DQ34" i="1"/>
  <c r="DX34" i="1" s="1"/>
  <c r="DF35" i="1"/>
  <c r="GD33" i="1"/>
  <c r="GE33" i="1" s="1"/>
  <c r="GB33" i="1"/>
  <c r="GC33" i="1"/>
  <c r="GA34" i="1"/>
  <c r="FP35" i="1"/>
  <c r="EV34" i="1"/>
  <c r="EK35" i="1"/>
  <c r="EX33" i="1"/>
  <c r="EY33" i="1"/>
  <c r="EZ33" i="1" s="1"/>
  <c r="EW33" i="1"/>
  <c r="DA16" i="1"/>
  <c r="M16" i="1" s="1"/>
  <c r="CA36" i="1"/>
  <c r="CL35" i="1"/>
  <c r="CE33" i="1"/>
  <c r="F33" i="1"/>
  <c r="EL37" i="1" l="1"/>
  <c r="EM36" i="1"/>
  <c r="EN36" i="1" s="1"/>
  <c r="FR38" i="1"/>
  <c r="FS38" i="1" s="1"/>
  <c r="FQ39" i="1"/>
  <c r="D37" i="1"/>
  <c r="CD37" i="1"/>
  <c r="CB39" i="1"/>
  <c r="CC38" i="1"/>
  <c r="S39" i="1"/>
  <c r="T38" i="1"/>
  <c r="AR31" i="1"/>
  <c r="V31" i="1"/>
  <c r="W31" i="1" s="1"/>
  <c r="AQ31" i="1" s="1"/>
  <c r="AX36" i="1"/>
  <c r="AW37" i="1"/>
  <c r="EF14" i="1"/>
  <c r="CY38" i="1"/>
  <c r="FI38" i="1"/>
  <c r="ED38" i="1"/>
  <c r="K39" i="1"/>
  <c r="BT38" i="1"/>
  <c r="GN38" i="1"/>
  <c r="DG39" i="1"/>
  <c r="DH38" i="1"/>
  <c r="EG14" i="1"/>
  <c r="DK15" i="1" s="1"/>
  <c r="F34" i="1"/>
  <c r="CE34" i="1"/>
  <c r="GH14" i="1"/>
  <c r="FY14" i="1"/>
  <c r="FZ14" i="1" s="1"/>
  <c r="GJ14" i="1" s="1"/>
  <c r="DQ35" i="1"/>
  <c r="DX35" i="1" s="1"/>
  <c r="DF36" i="1"/>
  <c r="CF17" i="1"/>
  <c r="CG17" i="1" s="1"/>
  <c r="EV35" i="1"/>
  <c r="EK36" i="1"/>
  <c r="J16" i="1"/>
  <c r="CZ16" i="1"/>
  <c r="L16" i="1" s="1"/>
  <c r="CS35" i="1"/>
  <c r="E35" i="1"/>
  <c r="GA35" i="1"/>
  <c r="FP36" i="1"/>
  <c r="BG35" i="1"/>
  <c r="BN35" i="1" s="1"/>
  <c r="AZ35" i="1" s="1"/>
  <c r="AV36" i="1"/>
  <c r="BA15" i="1"/>
  <c r="BX14" i="1"/>
  <c r="EW34" i="1"/>
  <c r="EX34" i="1"/>
  <c r="EY34" i="1"/>
  <c r="EZ34" i="1" s="1"/>
  <c r="CL36" i="1"/>
  <c r="CA37" i="1"/>
  <c r="GD34" i="1"/>
  <c r="GE34" i="1" s="1"/>
  <c r="GC34" i="1"/>
  <c r="GB34" i="1"/>
  <c r="ER14" i="1"/>
  <c r="EO14" i="1"/>
  <c r="FA14" i="1" s="1"/>
  <c r="ES14" i="1" s="1"/>
  <c r="EL38" i="1" l="1"/>
  <c r="EM37" i="1"/>
  <c r="EN37" i="1" s="1"/>
  <c r="CB40" i="1"/>
  <c r="CC39" i="1"/>
  <c r="AX37" i="1"/>
  <c r="AW38" i="1"/>
  <c r="CD38" i="1"/>
  <c r="D38" i="1"/>
  <c r="AR32" i="1"/>
  <c r="V32" i="1"/>
  <c r="W32" i="1" s="1"/>
  <c r="AQ32" i="1" s="1"/>
  <c r="FR39" i="1"/>
  <c r="FS39" i="1" s="1"/>
  <c r="FQ40" i="1"/>
  <c r="T39" i="1"/>
  <c r="S40" i="1"/>
  <c r="EH14" i="1"/>
  <c r="DH39" i="1"/>
  <c r="DG40" i="1"/>
  <c r="BT39" i="1"/>
  <c r="GN39" i="1"/>
  <c r="K40" i="1"/>
  <c r="ED39" i="1"/>
  <c r="CY39" i="1"/>
  <c r="FI39" i="1"/>
  <c r="GM14" i="1"/>
  <c r="GO14" i="1" s="1"/>
  <c r="GQ14" i="1"/>
  <c r="GP14" i="1"/>
  <c r="CA38" i="1"/>
  <c r="CL37" i="1"/>
  <c r="AV37" i="1"/>
  <c r="BG36" i="1"/>
  <c r="BN36" i="1" s="1"/>
  <c r="AZ36" i="1" s="1"/>
  <c r="DF37" i="1"/>
  <c r="DQ36" i="1"/>
  <c r="DX36" i="1" s="1"/>
  <c r="EW35" i="1"/>
  <c r="EY35" i="1"/>
  <c r="EZ35" i="1" s="1"/>
  <c r="EX35" i="1"/>
  <c r="GD35" i="1"/>
  <c r="GE35" i="1" s="1"/>
  <c r="GC35" i="1"/>
  <c r="GB35" i="1"/>
  <c r="DL15" i="1"/>
  <c r="DM15" i="1"/>
  <c r="EK37" i="1"/>
  <c r="EV36" i="1"/>
  <c r="GA36" i="1"/>
  <c r="FP37" i="1"/>
  <c r="F35" i="1"/>
  <c r="CE35" i="1"/>
  <c r="ET14" i="1"/>
  <c r="EU14" i="1" s="1"/>
  <c r="FE14" i="1" s="1"/>
  <c r="FC14" i="1"/>
  <c r="CS36" i="1"/>
  <c r="E36" i="1"/>
  <c r="BB15" i="1"/>
  <c r="BC15" i="1"/>
  <c r="CH17" i="1"/>
  <c r="CK17" i="1" s="1"/>
  <c r="CU17" i="1" s="1"/>
  <c r="EL39" i="1" l="1"/>
  <c r="EM38" i="1"/>
  <c r="EN38" i="1" s="1"/>
  <c r="AR33" i="1"/>
  <c r="V33" i="1"/>
  <c r="W33" i="1" s="1"/>
  <c r="AQ33" i="1" s="1"/>
  <c r="S41" i="1"/>
  <c r="T40" i="1"/>
  <c r="FR40" i="1"/>
  <c r="FS40" i="1" s="1"/>
  <c r="FQ41" i="1"/>
  <c r="AX38" i="1"/>
  <c r="AW39" i="1"/>
  <c r="D39" i="1"/>
  <c r="CD39" i="1"/>
  <c r="CC40" i="1"/>
  <c r="CB41" i="1"/>
  <c r="DG41" i="1"/>
  <c r="DH40" i="1"/>
  <c r="K41" i="1"/>
  <c r="FI40" i="1"/>
  <c r="CY40" i="1"/>
  <c r="BT40" i="1"/>
  <c r="ED40" i="1"/>
  <c r="GN40" i="1"/>
  <c r="CX17" i="1"/>
  <c r="H17" i="1"/>
  <c r="DB17" i="1"/>
  <c r="DJ15" i="1"/>
  <c r="DN15" i="1"/>
  <c r="DO15" i="1" s="1"/>
  <c r="DQ37" i="1"/>
  <c r="DX37" i="1" s="1"/>
  <c r="DF38" i="1"/>
  <c r="BD15" i="1"/>
  <c r="BE15" i="1" s="1"/>
  <c r="BF15" i="1" s="1"/>
  <c r="BP15" i="1" s="1"/>
  <c r="BV15" i="1" s="1"/>
  <c r="BG37" i="1"/>
  <c r="BN37" i="1" s="1"/>
  <c r="AZ37" i="1" s="1"/>
  <c r="AV38" i="1"/>
  <c r="E37" i="1"/>
  <c r="CS37" i="1"/>
  <c r="GD36" i="1"/>
  <c r="GE36" i="1" s="1"/>
  <c r="GC36" i="1"/>
  <c r="GB36" i="1"/>
  <c r="CA39" i="1"/>
  <c r="CL38" i="1"/>
  <c r="EW36" i="1"/>
  <c r="EX36" i="1"/>
  <c r="EY36" i="1"/>
  <c r="EZ36" i="1" s="1"/>
  <c r="F36" i="1"/>
  <c r="CE36" i="1"/>
  <c r="FP38" i="1"/>
  <c r="GA37" i="1"/>
  <c r="DA17" i="1"/>
  <c r="M17" i="1" s="1"/>
  <c r="EK38" i="1"/>
  <c r="EV37" i="1"/>
  <c r="FU15" i="1"/>
  <c r="FV15" i="1" s="1"/>
  <c r="FH14" i="1"/>
  <c r="FJ14" i="1" s="1"/>
  <c r="FL14" i="1"/>
  <c r="FK14" i="1"/>
  <c r="EM39" i="1" l="1"/>
  <c r="EN39" i="1" s="1"/>
  <c r="EL40" i="1"/>
  <c r="CC41" i="1"/>
  <c r="CB42" i="1"/>
  <c r="FQ42" i="1"/>
  <c r="FR41" i="1"/>
  <c r="FS41" i="1" s="1"/>
  <c r="CD40" i="1"/>
  <c r="D40" i="1"/>
  <c r="T41" i="1"/>
  <c r="S42" i="1"/>
  <c r="AW40" i="1"/>
  <c r="AX39" i="1"/>
  <c r="AR34" i="1"/>
  <c r="V34" i="1"/>
  <c r="W34" i="1" s="1"/>
  <c r="AQ34" i="1" s="1"/>
  <c r="DP15" i="1"/>
  <c r="DZ15" i="1" s="1"/>
  <c r="EF15" i="1" s="1"/>
  <c r="DG42" i="1"/>
  <c r="DH41" i="1"/>
  <c r="BT41" i="1"/>
  <c r="CY41" i="1"/>
  <c r="GN41" i="1"/>
  <c r="K42" i="1"/>
  <c r="FI41" i="1"/>
  <c r="ED41" i="1"/>
  <c r="CS38" i="1"/>
  <c r="E38" i="1"/>
  <c r="BG38" i="1"/>
  <c r="BN38" i="1" s="1"/>
  <c r="AZ38" i="1" s="1"/>
  <c r="AV39" i="1"/>
  <c r="GC37" i="1"/>
  <c r="GD37" i="1"/>
  <c r="GE37" i="1" s="1"/>
  <c r="GB37" i="1"/>
  <c r="EP15" i="1"/>
  <c r="EQ15" i="1" s="1"/>
  <c r="FP39" i="1"/>
  <c r="GA38" i="1"/>
  <c r="BS15" i="1"/>
  <c r="BU15" i="1" s="1"/>
  <c r="BW15" i="1"/>
  <c r="CL39" i="1"/>
  <c r="CA40" i="1"/>
  <c r="CF18" i="1"/>
  <c r="CG18" i="1" s="1"/>
  <c r="EW37" i="1"/>
  <c r="EY37" i="1"/>
  <c r="EZ37" i="1" s="1"/>
  <c r="EX37" i="1"/>
  <c r="EK39" i="1"/>
  <c r="EV38" i="1"/>
  <c r="FW15" i="1"/>
  <c r="FT15" i="1"/>
  <c r="GF15" i="1" s="1"/>
  <c r="FX15" i="1" s="1"/>
  <c r="F37" i="1"/>
  <c r="CE37" i="1"/>
  <c r="DF39" i="1"/>
  <c r="DQ38" i="1"/>
  <c r="DX38" i="1" s="1"/>
  <c r="CZ17" i="1"/>
  <c r="L17" i="1" s="1"/>
  <c r="J17" i="1"/>
  <c r="EM40" i="1" l="1"/>
  <c r="EN40" i="1" s="1"/>
  <c r="EL41" i="1"/>
  <c r="AR35" i="1"/>
  <c r="V35" i="1"/>
  <c r="W35" i="1" s="1"/>
  <c r="AQ35" i="1" s="1"/>
  <c r="AW41" i="1"/>
  <c r="AX40" i="1"/>
  <c r="FQ43" i="1"/>
  <c r="FR42" i="1"/>
  <c r="FS42" i="1" s="1"/>
  <c r="S43" i="1"/>
  <c r="T42" i="1"/>
  <c r="CC42" i="1"/>
  <c r="CB43" i="1"/>
  <c r="D41" i="1"/>
  <c r="CD41" i="1"/>
  <c r="EG15" i="1"/>
  <c r="DK16" i="1" s="1"/>
  <c r="EC15" i="1"/>
  <c r="EE15" i="1" s="1"/>
  <c r="BT42" i="1"/>
  <c r="CY42" i="1"/>
  <c r="GN42" i="1"/>
  <c r="ED42" i="1"/>
  <c r="K43" i="1"/>
  <c r="FI42" i="1"/>
  <c r="DG43" i="1"/>
  <c r="DH42" i="1"/>
  <c r="CS39" i="1"/>
  <c r="E39" i="1"/>
  <c r="BA16" i="1"/>
  <c r="BX15" i="1"/>
  <c r="CH18" i="1"/>
  <c r="CK18" i="1" s="1"/>
  <c r="CU18" i="1" s="1"/>
  <c r="DA18" i="1" s="1"/>
  <c r="M18" i="1" s="1"/>
  <c r="EV39" i="1"/>
  <c r="EK40" i="1"/>
  <c r="DF40" i="1"/>
  <c r="DQ39" i="1"/>
  <c r="DX39" i="1" s="1"/>
  <c r="GD38" i="1"/>
  <c r="GE38" i="1" s="1"/>
  <c r="GB38" i="1"/>
  <c r="GC38" i="1"/>
  <c r="FY15" i="1"/>
  <c r="FZ15" i="1" s="1"/>
  <c r="GJ15" i="1" s="1"/>
  <c r="GH15" i="1"/>
  <c r="GA39" i="1"/>
  <c r="FP40" i="1"/>
  <c r="BG39" i="1"/>
  <c r="BN39" i="1" s="1"/>
  <c r="AZ39" i="1" s="1"/>
  <c r="AV40" i="1"/>
  <c r="EO15" i="1"/>
  <c r="FA15" i="1" s="1"/>
  <c r="ES15" i="1" s="1"/>
  <c r="ER15" i="1"/>
  <c r="EY38" i="1"/>
  <c r="EZ38" i="1" s="1"/>
  <c r="EX38" i="1"/>
  <c r="EW38" i="1"/>
  <c r="CL40" i="1"/>
  <c r="CA41" i="1"/>
  <c r="F38" i="1"/>
  <c r="CE38" i="1"/>
  <c r="EM41" i="1" l="1"/>
  <c r="EN41" i="1" s="1"/>
  <c r="EL42" i="1"/>
  <c r="FQ44" i="1"/>
  <c r="FR43" i="1"/>
  <c r="FS43" i="1" s="1"/>
  <c r="CB44" i="1"/>
  <c r="CC43" i="1"/>
  <c r="AX41" i="1"/>
  <c r="AW42" i="1"/>
  <c r="D42" i="1"/>
  <c r="CD42" i="1"/>
  <c r="T43" i="1"/>
  <c r="S44" i="1"/>
  <c r="AR36" i="1"/>
  <c r="V36" i="1"/>
  <c r="W36" i="1" s="1"/>
  <c r="AQ36" i="1" s="1"/>
  <c r="EH15" i="1"/>
  <c r="BT43" i="1"/>
  <c r="ED43" i="1"/>
  <c r="FI43" i="1"/>
  <c r="K44" i="1"/>
  <c r="GN43" i="1"/>
  <c r="CY43" i="1"/>
  <c r="DH43" i="1"/>
  <c r="DG44" i="1"/>
  <c r="GM15" i="1"/>
  <c r="GO15" i="1" s="1"/>
  <c r="GQ15" i="1"/>
  <c r="GP15" i="1"/>
  <c r="EW39" i="1"/>
  <c r="EX39" i="1"/>
  <c r="EY39" i="1"/>
  <c r="EZ39" i="1" s="1"/>
  <c r="GC39" i="1"/>
  <c r="GD39" i="1"/>
  <c r="GE39" i="1" s="1"/>
  <c r="GB39" i="1"/>
  <c r="DF41" i="1"/>
  <c r="DQ40" i="1"/>
  <c r="DX40" i="1" s="1"/>
  <c r="H18" i="1"/>
  <c r="CX18" i="1"/>
  <c r="DB18" i="1"/>
  <c r="E40" i="1"/>
  <c r="CS40" i="1"/>
  <c r="GA40" i="1"/>
  <c r="FP41" i="1"/>
  <c r="DM16" i="1"/>
  <c r="DL16" i="1"/>
  <c r="ET15" i="1"/>
  <c r="EU15" i="1" s="1"/>
  <c r="FE15" i="1" s="1"/>
  <c r="FC15" i="1"/>
  <c r="BC16" i="1"/>
  <c r="BB16" i="1"/>
  <c r="CA42" i="1"/>
  <c r="CL41" i="1"/>
  <c r="AV41" i="1"/>
  <c r="BG40" i="1"/>
  <c r="BN40" i="1" s="1"/>
  <c r="AZ40" i="1" s="1"/>
  <c r="EK41" i="1"/>
  <c r="EV40" i="1"/>
  <c r="F39" i="1"/>
  <c r="CE39" i="1"/>
  <c r="EM42" i="1" l="1"/>
  <c r="EN42" i="1" s="1"/>
  <c r="EL43" i="1"/>
  <c r="AR37" i="1"/>
  <c r="V37" i="1"/>
  <c r="W37" i="1" s="1"/>
  <c r="AQ37" i="1" s="1"/>
  <c r="T44" i="1"/>
  <c r="S45" i="1"/>
  <c r="CD43" i="1"/>
  <c r="D43" i="1"/>
  <c r="CC44" i="1"/>
  <c r="CB45" i="1"/>
  <c r="AX42" i="1"/>
  <c r="AW43" i="1"/>
  <c r="FQ45" i="1"/>
  <c r="FR44" i="1"/>
  <c r="FS44" i="1" s="1"/>
  <c r="DG45" i="1"/>
  <c r="DH44" i="1"/>
  <c r="CY44" i="1"/>
  <c r="K45" i="1"/>
  <c r="ED44" i="1"/>
  <c r="GN44" i="1"/>
  <c r="BT44" i="1"/>
  <c r="FI44" i="1"/>
  <c r="FH15" i="1"/>
  <c r="FJ15" i="1" s="1"/>
  <c r="FL15" i="1"/>
  <c r="FK15" i="1"/>
  <c r="F40" i="1"/>
  <c r="CE40" i="1"/>
  <c r="BG41" i="1"/>
  <c r="BN41" i="1" s="1"/>
  <c r="AZ41" i="1" s="1"/>
  <c r="AV42" i="1"/>
  <c r="CF19" i="1"/>
  <c r="CG19" i="1" s="1"/>
  <c r="E41" i="1"/>
  <c r="CS41" i="1"/>
  <c r="DJ16" i="1"/>
  <c r="DN16" i="1"/>
  <c r="DO16" i="1" s="1"/>
  <c r="J18" i="1"/>
  <c r="CZ18" i="1"/>
  <c r="L18" i="1" s="1"/>
  <c r="CL42" i="1"/>
  <c r="CA43" i="1"/>
  <c r="EV41" i="1"/>
  <c r="EK42" i="1"/>
  <c r="BD16" i="1"/>
  <c r="BE16" i="1" s="1"/>
  <c r="BF16" i="1" s="1"/>
  <c r="BP16" i="1" s="1"/>
  <c r="GA41" i="1"/>
  <c r="FP42" i="1"/>
  <c r="DF42" i="1"/>
  <c r="DQ41" i="1"/>
  <c r="DX41" i="1" s="1"/>
  <c r="FU16" i="1"/>
  <c r="FV16" i="1" s="1"/>
  <c r="EY40" i="1"/>
  <c r="EZ40" i="1" s="1"/>
  <c r="EW40" i="1"/>
  <c r="EX40" i="1"/>
  <c r="GD40" i="1"/>
  <c r="GE40" i="1" s="1"/>
  <c r="GC40" i="1"/>
  <c r="GB40" i="1"/>
  <c r="EM43" i="1" l="1"/>
  <c r="EN43" i="1" s="1"/>
  <c r="EL44" i="1"/>
  <c r="CC45" i="1"/>
  <c r="CB46" i="1"/>
  <c r="CD44" i="1"/>
  <c r="D44" i="1"/>
  <c r="FQ46" i="1"/>
  <c r="FR45" i="1"/>
  <c r="FS45" i="1" s="1"/>
  <c r="AW44" i="1"/>
  <c r="AX43" i="1"/>
  <c r="S46" i="1"/>
  <c r="T45" i="1"/>
  <c r="V38" i="1"/>
  <c r="W38" i="1" s="1"/>
  <c r="AQ38" i="1" s="1"/>
  <c r="AR38" i="1"/>
  <c r="DP16" i="1"/>
  <c r="DZ16" i="1" s="1"/>
  <c r="EC16" i="1" s="1"/>
  <c r="EE16" i="1" s="1"/>
  <c r="DH45" i="1"/>
  <c r="DG46" i="1"/>
  <c r="ED45" i="1"/>
  <c r="BT45" i="1"/>
  <c r="CY45" i="1"/>
  <c r="FI45" i="1"/>
  <c r="K46" i="1"/>
  <c r="GN45" i="1"/>
  <c r="BS16" i="1"/>
  <c r="BU16" i="1" s="1"/>
  <c r="BW16" i="1"/>
  <c r="BV16" i="1"/>
  <c r="CH19" i="1"/>
  <c r="CK19" i="1" s="1"/>
  <c r="CU19" i="1" s="1"/>
  <c r="DA19" i="1" s="1"/>
  <c r="M19" i="1" s="1"/>
  <c r="FW16" i="1"/>
  <c r="FT16" i="1"/>
  <c r="GF16" i="1" s="1"/>
  <c r="FX16" i="1" s="1"/>
  <c r="BG42" i="1"/>
  <c r="BN42" i="1" s="1"/>
  <c r="AZ42" i="1" s="1"/>
  <c r="AV43" i="1"/>
  <c r="EV42" i="1"/>
  <c r="EK43" i="1"/>
  <c r="EX41" i="1"/>
  <c r="EY41" i="1"/>
  <c r="EZ41" i="1" s="1"/>
  <c r="EW41" i="1"/>
  <c r="DF43" i="1"/>
  <c r="DQ42" i="1"/>
  <c r="DX42" i="1" s="1"/>
  <c r="GA42" i="1"/>
  <c r="FP43" i="1"/>
  <c r="CA44" i="1"/>
  <c r="CL43" i="1"/>
  <c r="F41" i="1"/>
  <c r="CE41" i="1"/>
  <c r="E42" i="1"/>
  <c r="CS42" i="1"/>
  <c r="EP16" i="1"/>
  <c r="EQ16" i="1" s="1"/>
  <c r="GB41" i="1"/>
  <c r="GC41" i="1"/>
  <c r="GD41" i="1"/>
  <c r="GE41" i="1" s="1"/>
  <c r="EL45" i="1" l="1"/>
  <c r="EM44" i="1"/>
  <c r="EN44" i="1" s="1"/>
  <c r="AR39" i="1"/>
  <c r="V39" i="1"/>
  <c r="W39" i="1" s="1"/>
  <c r="AQ39" i="1" s="1"/>
  <c r="AX44" i="1"/>
  <c r="AW45" i="1"/>
  <c r="CC46" i="1"/>
  <c r="CB47" i="1"/>
  <c r="FQ47" i="1"/>
  <c r="FR46" i="1"/>
  <c r="FS46" i="1" s="1"/>
  <c r="S47" i="1"/>
  <c r="T46" i="1"/>
  <c r="D45" i="1"/>
  <c r="CD45" i="1"/>
  <c r="EG16" i="1"/>
  <c r="DK17" i="1" s="1"/>
  <c r="EF16" i="1"/>
  <c r="BT46" i="1"/>
  <c r="GN46" i="1"/>
  <c r="ED46" i="1"/>
  <c r="CY46" i="1"/>
  <c r="FI46" i="1"/>
  <c r="K47" i="1"/>
  <c r="DG47" i="1"/>
  <c r="DH46" i="1"/>
  <c r="GB42" i="1"/>
  <c r="GD42" i="1"/>
  <c r="GE42" i="1" s="1"/>
  <c r="GC42" i="1"/>
  <c r="CA45" i="1"/>
  <c r="CL44" i="1"/>
  <c r="FP44" i="1"/>
  <c r="GA43" i="1"/>
  <c r="EK44" i="1"/>
  <c r="EV43" i="1"/>
  <c r="CX19" i="1"/>
  <c r="H19" i="1"/>
  <c r="DB19" i="1"/>
  <c r="ER16" i="1"/>
  <c r="EO16" i="1"/>
  <c r="FA16" i="1" s="1"/>
  <c r="ES16" i="1" s="1"/>
  <c r="EW42" i="1"/>
  <c r="EX42" i="1"/>
  <c r="EY42" i="1"/>
  <c r="EZ42" i="1" s="1"/>
  <c r="BG43" i="1"/>
  <c r="BN43" i="1" s="1"/>
  <c r="AZ43" i="1" s="1"/>
  <c r="AV44" i="1"/>
  <c r="BA17" i="1"/>
  <c r="BX16" i="1"/>
  <c r="F42" i="1"/>
  <c r="CE42" i="1"/>
  <c r="DF44" i="1"/>
  <c r="DQ43" i="1"/>
  <c r="DX43" i="1" s="1"/>
  <c r="FY16" i="1"/>
  <c r="FZ16" i="1" s="1"/>
  <c r="GJ16" i="1" s="1"/>
  <c r="GH16" i="1"/>
  <c r="CS43" i="1"/>
  <c r="E43" i="1"/>
  <c r="EH16" i="1" l="1"/>
  <c r="EM45" i="1"/>
  <c r="EN45" i="1" s="1"/>
  <c r="EL46" i="1"/>
  <c r="CC47" i="1"/>
  <c r="CB48" i="1"/>
  <c r="CD46" i="1"/>
  <c r="D46" i="1"/>
  <c r="AX45" i="1"/>
  <c r="AW46" i="1"/>
  <c r="S48" i="1"/>
  <c r="T47" i="1"/>
  <c r="FQ48" i="1"/>
  <c r="FR47" i="1"/>
  <c r="FS47" i="1" s="1"/>
  <c r="V40" i="1"/>
  <c r="W40" i="1" s="1"/>
  <c r="AQ40" i="1" s="1"/>
  <c r="AR40" i="1"/>
  <c r="DH47" i="1"/>
  <c r="DG48" i="1"/>
  <c r="K48" i="1"/>
  <c r="CY47" i="1"/>
  <c r="BT47" i="1"/>
  <c r="ED47" i="1"/>
  <c r="FI47" i="1"/>
  <c r="GN47" i="1"/>
  <c r="EK45" i="1"/>
  <c r="EV44" i="1"/>
  <c r="GC43" i="1"/>
  <c r="GD43" i="1"/>
  <c r="GE43" i="1" s="1"/>
  <c r="GB43" i="1"/>
  <c r="GM16" i="1"/>
  <c r="GO16" i="1" s="1"/>
  <c r="GQ16" i="1"/>
  <c r="GP16" i="1"/>
  <c r="ET16" i="1"/>
  <c r="EU16" i="1" s="1"/>
  <c r="FE16" i="1" s="1"/>
  <c r="FC16" i="1"/>
  <c r="BB17" i="1"/>
  <c r="BC17" i="1"/>
  <c r="GA44" i="1"/>
  <c r="FP45" i="1"/>
  <c r="E44" i="1"/>
  <c r="CS44" i="1"/>
  <c r="F43" i="1"/>
  <c r="CE43" i="1"/>
  <c r="BG44" i="1"/>
  <c r="BN44" i="1" s="1"/>
  <c r="AZ44" i="1" s="1"/>
  <c r="AV45" i="1"/>
  <c r="CF20" i="1"/>
  <c r="CG20" i="1" s="1"/>
  <c r="CA46" i="1"/>
  <c r="CL45" i="1"/>
  <c r="DQ44" i="1"/>
  <c r="DX44" i="1" s="1"/>
  <c r="DF45" i="1"/>
  <c r="CZ19" i="1"/>
  <c r="L19" i="1" s="1"/>
  <c r="J19" i="1"/>
  <c r="DM17" i="1"/>
  <c r="DL17" i="1"/>
  <c r="EW43" i="1"/>
  <c r="EX43" i="1"/>
  <c r="EY43" i="1"/>
  <c r="EZ43" i="1" s="1"/>
  <c r="EM46" i="1" l="1"/>
  <c r="EN46" i="1" s="1"/>
  <c r="EL47" i="1"/>
  <c r="AR41" i="1"/>
  <c r="V41" i="1"/>
  <c r="W41" i="1" s="1"/>
  <c r="AQ41" i="1" s="1"/>
  <c r="AX46" i="1"/>
  <c r="AW47" i="1"/>
  <c r="FR48" i="1"/>
  <c r="FS48" i="1" s="1"/>
  <c r="FQ49" i="1"/>
  <c r="CB49" i="1"/>
  <c r="CC48" i="1"/>
  <c r="T48" i="1"/>
  <c r="S49" i="1"/>
  <c r="CD47" i="1"/>
  <c r="D47" i="1"/>
  <c r="CY48" i="1"/>
  <c r="K49" i="1"/>
  <c r="FI48" i="1"/>
  <c r="BT48" i="1"/>
  <c r="ED48" i="1"/>
  <c r="GN48" i="1"/>
  <c r="DG49" i="1"/>
  <c r="DH48" i="1"/>
  <c r="DJ17" i="1"/>
  <c r="DN17" i="1"/>
  <c r="DO17" i="1" s="1"/>
  <c r="GB44" i="1"/>
  <c r="GD44" i="1"/>
  <c r="GE44" i="1" s="1"/>
  <c r="GC44" i="1"/>
  <c r="FU17" i="1"/>
  <c r="FV17" i="1" s="1"/>
  <c r="FP46" i="1"/>
  <c r="GA45" i="1"/>
  <c r="CH20" i="1"/>
  <c r="CK20" i="1" s="1"/>
  <c r="CU20" i="1" s="1"/>
  <c r="DA20" i="1" s="1"/>
  <c r="M20" i="1" s="1"/>
  <c r="BG45" i="1"/>
  <c r="BN45" i="1" s="1"/>
  <c r="AZ45" i="1" s="1"/>
  <c r="AV46" i="1"/>
  <c r="BD17" i="1"/>
  <c r="BE17" i="1" s="1"/>
  <c r="BF17" i="1" s="1"/>
  <c r="BP17" i="1" s="1"/>
  <c r="DF46" i="1"/>
  <c r="DQ45" i="1"/>
  <c r="DX45" i="1" s="1"/>
  <c r="CE44" i="1"/>
  <c r="F44" i="1"/>
  <c r="FH16" i="1"/>
  <c r="FJ16" i="1" s="1"/>
  <c r="FL16" i="1"/>
  <c r="FK16" i="1"/>
  <c r="EY44" i="1"/>
  <c r="EZ44" i="1" s="1"/>
  <c r="EX44" i="1"/>
  <c r="EW44" i="1"/>
  <c r="E45" i="1"/>
  <c r="CS45" i="1"/>
  <c r="CA47" i="1"/>
  <c r="CL46" i="1"/>
  <c r="EV45" i="1"/>
  <c r="EK46" i="1"/>
  <c r="EL48" i="1" l="1"/>
  <c r="EM47" i="1"/>
  <c r="EN47" i="1" s="1"/>
  <c r="AW48" i="1"/>
  <c r="AX47" i="1"/>
  <c r="S50" i="1"/>
  <c r="T49" i="1"/>
  <c r="FQ50" i="1"/>
  <c r="FR49" i="1"/>
  <c r="FS49" i="1" s="1"/>
  <c r="D48" i="1"/>
  <c r="CD48" i="1"/>
  <c r="CC49" i="1"/>
  <c r="CB50" i="1"/>
  <c r="V42" i="1"/>
  <c r="W42" i="1" s="1"/>
  <c r="AQ42" i="1" s="1"/>
  <c r="AR42" i="1"/>
  <c r="DP17" i="1"/>
  <c r="DZ17" i="1" s="1"/>
  <c r="EC17" i="1" s="1"/>
  <c r="EE17" i="1" s="1"/>
  <c r="K50" i="1"/>
  <c r="ED49" i="1"/>
  <c r="GN49" i="1"/>
  <c r="CY49" i="1"/>
  <c r="FI49" i="1"/>
  <c r="BT49" i="1"/>
  <c r="DH49" i="1"/>
  <c r="DG50" i="1"/>
  <c r="BS17" i="1"/>
  <c r="BU17" i="1" s="1"/>
  <c r="BW17" i="1"/>
  <c r="BV17" i="1"/>
  <c r="AV47" i="1"/>
  <c r="BG46" i="1"/>
  <c r="BN46" i="1" s="1"/>
  <c r="AZ46" i="1" s="1"/>
  <c r="H20" i="1"/>
  <c r="CX20" i="1"/>
  <c r="DB20" i="1"/>
  <c r="DQ46" i="1"/>
  <c r="DX46" i="1" s="1"/>
  <c r="DF47" i="1"/>
  <c r="GB45" i="1"/>
  <c r="GD45" i="1"/>
  <c r="GE45" i="1" s="1"/>
  <c r="GC45" i="1"/>
  <c r="CA48" i="1"/>
  <c r="CL47" i="1"/>
  <c r="EK47" i="1"/>
  <c r="EV46" i="1"/>
  <c r="EY45" i="1"/>
  <c r="EZ45" i="1" s="1"/>
  <c r="EW45" i="1"/>
  <c r="EX45" i="1"/>
  <c r="FP47" i="1"/>
  <c r="GA46" i="1"/>
  <c r="F45" i="1"/>
  <c r="CE45" i="1"/>
  <c r="E46" i="1"/>
  <c r="CS46" i="1"/>
  <c r="EP17" i="1"/>
  <c r="EQ17" i="1" s="1"/>
  <c r="FT17" i="1"/>
  <c r="GF17" i="1" s="1"/>
  <c r="FX17" i="1" s="1"/>
  <c r="FW17" i="1"/>
  <c r="EM48" i="1" l="1"/>
  <c r="EN48" i="1" s="1"/>
  <c r="EL49" i="1"/>
  <c r="V43" i="1"/>
  <c r="W43" i="1" s="1"/>
  <c r="AQ43" i="1" s="1"/>
  <c r="AR43" i="1"/>
  <c r="CC50" i="1"/>
  <c r="CB51" i="1"/>
  <c r="FQ51" i="1"/>
  <c r="FR50" i="1"/>
  <c r="FS50" i="1" s="1"/>
  <c r="CD49" i="1"/>
  <c r="D49" i="1"/>
  <c r="T50" i="1"/>
  <c r="S51" i="1"/>
  <c r="AW49" i="1"/>
  <c r="AX48" i="1"/>
  <c r="EF17" i="1"/>
  <c r="EG17" i="1"/>
  <c r="DK18" i="1" s="1"/>
  <c r="BT50" i="1"/>
  <c r="CY50" i="1"/>
  <c r="FI50" i="1"/>
  <c r="K51" i="1"/>
  <c r="GN50" i="1"/>
  <c r="ED50" i="1"/>
  <c r="DH50" i="1"/>
  <c r="DG51" i="1"/>
  <c r="BG47" i="1"/>
  <c r="BN47" i="1" s="1"/>
  <c r="AZ47" i="1" s="1"/>
  <c r="AV48" i="1"/>
  <c r="F46" i="1"/>
  <c r="CE46" i="1"/>
  <c r="EW46" i="1"/>
  <c r="EX46" i="1"/>
  <c r="EY46" i="1"/>
  <c r="EZ46" i="1" s="1"/>
  <c r="DF48" i="1"/>
  <c r="DQ47" i="1"/>
  <c r="DX47" i="1" s="1"/>
  <c r="EV47" i="1"/>
  <c r="EK48" i="1"/>
  <c r="CF21" i="1"/>
  <c r="CG21" i="1" s="1"/>
  <c r="GC46" i="1"/>
  <c r="GD46" i="1"/>
  <c r="GE46" i="1" s="1"/>
  <c r="GB46" i="1"/>
  <c r="E47" i="1"/>
  <c r="CS47" i="1"/>
  <c r="CZ20" i="1"/>
  <c r="L20" i="1" s="1"/>
  <c r="J20" i="1"/>
  <c r="BA18" i="1"/>
  <c r="BX17" i="1"/>
  <c r="EO17" i="1"/>
  <c r="FA17" i="1" s="1"/>
  <c r="ES17" i="1" s="1"/>
  <c r="ER17" i="1"/>
  <c r="FX18" i="1"/>
  <c r="GH17" i="1"/>
  <c r="FY17" i="1"/>
  <c r="FZ17" i="1" s="1"/>
  <c r="GJ17" i="1" s="1"/>
  <c r="GA47" i="1"/>
  <c r="FP48" i="1"/>
  <c r="CL48" i="1"/>
  <c r="CA49" i="1"/>
  <c r="EM49" i="1" l="1"/>
  <c r="EN49" i="1" s="1"/>
  <c r="EL50" i="1"/>
  <c r="FQ52" i="1"/>
  <c r="FR51" i="1"/>
  <c r="FS51" i="1" s="1"/>
  <c r="CB52" i="1"/>
  <c r="CC51" i="1"/>
  <c r="AX49" i="1"/>
  <c r="AW50" i="1"/>
  <c r="CD50" i="1"/>
  <c r="D50" i="1"/>
  <c r="S52" i="1"/>
  <c r="T51" i="1"/>
  <c r="AR44" i="1"/>
  <c r="V44" i="1"/>
  <c r="W44" i="1" s="1"/>
  <c r="AQ44" i="1" s="1"/>
  <c r="EH17" i="1"/>
  <c r="DH51" i="1"/>
  <c r="DG52" i="1"/>
  <c r="BT51" i="1"/>
  <c r="CY51" i="1"/>
  <c r="FI51" i="1"/>
  <c r="GN51" i="1"/>
  <c r="ED51" i="1"/>
  <c r="K52" i="1"/>
  <c r="GM17" i="1"/>
  <c r="GO17" i="1" s="1"/>
  <c r="GQ17" i="1"/>
  <c r="GP17" i="1"/>
  <c r="EK49" i="1"/>
  <c r="EV48" i="1"/>
  <c r="DQ48" i="1"/>
  <c r="DX48" i="1" s="1"/>
  <c r="DF49" i="1"/>
  <c r="EY47" i="1"/>
  <c r="EZ47" i="1" s="1"/>
  <c r="EW47" i="1"/>
  <c r="EX47" i="1"/>
  <c r="CH21" i="1"/>
  <c r="CK21" i="1" s="1"/>
  <c r="CU21" i="1" s="1"/>
  <c r="DA21" i="1" s="1"/>
  <c r="M21" i="1" s="1"/>
  <c r="CL49" i="1"/>
  <c r="CA50" i="1"/>
  <c r="F47" i="1"/>
  <c r="CE47" i="1"/>
  <c r="CS48" i="1"/>
  <c r="E48" i="1"/>
  <c r="GA48" i="1"/>
  <c r="FP49" i="1"/>
  <c r="GD47" i="1"/>
  <c r="GE47" i="1" s="1"/>
  <c r="GC47" i="1"/>
  <c r="GB47" i="1"/>
  <c r="FC17" i="1"/>
  <c r="ET17" i="1"/>
  <c r="EU17" i="1" s="1"/>
  <c r="FE17" i="1" s="1"/>
  <c r="BC18" i="1"/>
  <c r="BB18" i="1"/>
  <c r="DM18" i="1"/>
  <c r="DL18" i="1"/>
  <c r="AV49" i="1"/>
  <c r="BG48" i="1"/>
  <c r="BN48" i="1" s="1"/>
  <c r="AZ48" i="1" s="1"/>
  <c r="EM50" i="1" l="1"/>
  <c r="EN50" i="1" s="1"/>
  <c r="EL51" i="1"/>
  <c r="V45" i="1"/>
  <c r="W45" i="1" s="1"/>
  <c r="AQ45" i="1" s="1"/>
  <c r="AR45" i="1"/>
  <c r="AX50" i="1"/>
  <c r="AW51" i="1"/>
  <c r="CD51" i="1"/>
  <c r="D51" i="1"/>
  <c r="CC52" i="1"/>
  <c r="CB53" i="1"/>
  <c r="T52" i="1"/>
  <c r="S53" i="1"/>
  <c r="FQ53" i="1"/>
  <c r="FR52" i="1"/>
  <c r="FS52" i="1" s="1"/>
  <c r="CY52" i="1"/>
  <c r="GN52" i="1"/>
  <c r="BT52" i="1"/>
  <c r="K53" i="1"/>
  <c r="ED52" i="1"/>
  <c r="FI52" i="1"/>
  <c r="DG53" i="1"/>
  <c r="DH52" i="1"/>
  <c r="FH17" i="1"/>
  <c r="FJ17" i="1" s="1"/>
  <c r="FL17" i="1"/>
  <c r="FK17" i="1"/>
  <c r="DQ49" i="1"/>
  <c r="DX49" i="1" s="1"/>
  <c r="DF50" i="1"/>
  <c r="BD18" i="1"/>
  <c r="BE18" i="1" s="1"/>
  <c r="BF18" i="1" s="1"/>
  <c r="BP18" i="1" s="1"/>
  <c r="CL50" i="1"/>
  <c r="CA51" i="1"/>
  <c r="EY48" i="1"/>
  <c r="EZ48" i="1" s="1"/>
  <c r="EW48" i="1"/>
  <c r="EX48" i="1"/>
  <c r="E49" i="1"/>
  <c r="CS49" i="1"/>
  <c r="GA49" i="1"/>
  <c r="FP50" i="1"/>
  <c r="EV49" i="1"/>
  <c r="EK50" i="1"/>
  <c r="DN18" i="1"/>
  <c r="DO18" i="1" s="1"/>
  <c r="DJ18" i="1"/>
  <c r="GC48" i="1"/>
  <c r="GB48" i="1"/>
  <c r="GD48" i="1"/>
  <c r="GE48" i="1" s="1"/>
  <c r="CX21" i="1"/>
  <c r="H21" i="1"/>
  <c r="DB21" i="1"/>
  <c r="FU18" i="1"/>
  <c r="FV18" i="1" s="1"/>
  <c r="AV50" i="1"/>
  <c r="BG49" i="1"/>
  <c r="BN49" i="1" s="1"/>
  <c r="AZ49" i="1" s="1"/>
  <c r="F48" i="1"/>
  <c r="CE48" i="1"/>
  <c r="DP18" i="1" l="1"/>
  <c r="DZ18" i="1" s="1"/>
  <c r="EF18" i="1" s="1"/>
  <c r="EM51" i="1"/>
  <c r="EN51" i="1" s="1"/>
  <c r="EL52" i="1"/>
  <c r="FR53" i="1"/>
  <c r="FS53" i="1" s="1"/>
  <c r="FQ54" i="1"/>
  <c r="T53" i="1"/>
  <c r="S54" i="1"/>
  <c r="AW52" i="1"/>
  <c r="AX51" i="1"/>
  <c r="CB54" i="1"/>
  <c r="CC53" i="1"/>
  <c r="AR46" i="1"/>
  <c r="V46" i="1"/>
  <c r="W46" i="1" s="1"/>
  <c r="AQ46" i="1" s="1"/>
  <c r="CD52" i="1"/>
  <c r="D52" i="1"/>
  <c r="GN53" i="1"/>
  <c r="CY53" i="1"/>
  <c r="ED53" i="1"/>
  <c r="BT53" i="1"/>
  <c r="K54" i="1"/>
  <c r="FI53" i="1"/>
  <c r="DG54" i="1"/>
  <c r="DH53" i="1"/>
  <c r="EC18" i="1"/>
  <c r="EE18" i="1" s="1"/>
  <c r="EG18" i="1"/>
  <c r="CF22" i="1"/>
  <c r="CG22" i="1" s="1"/>
  <c r="DQ50" i="1"/>
  <c r="DX50" i="1" s="1"/>
  <c r="DF51" i="1"/>
  <c r="FW18" i="1"/>
  <c r="FT18" i="1"/>
  <c r="GF18" i="1" s="1"/>
  <c r="F49" i="1"/>
  <c r="CE49" i="1"/>
  <c r="CZ21" i="1"/>
  <c r="L21" i="1" s="1"/>
  <c r="J21" i="1"/>
  <c r="EK51" i="1"/>
  <c r="EV50" i="1"/>
  <c r="BS18" i="1"/>
  <c r="BU18" i="1" s="1"/>
  <c r="BW18" i="1"/>
  <c r="EX49" i="1"/>
  <c r="EY49" i="1"/>
  <c r="EZ49" i="1" s="1"/>
  <c r="EW49" i="1"/>
  <c r="CL51" i="1"/>
  <c r="CA52" i="1"/>
  <c r="FP51" i="1"/>
  <c r="GA50" i="1"/>
  <c r="CS50" i="1"/>
  <c r="E50" i="1"/>
  <c r="EP18" i="1"/>
  <c r="EQ18" i="1" s="1"/>
  <c r="AV51" i="1"/>
  <c r="BG50" i="1"/>
  <c r="BN50" i="1" s="1"/>
  <c r="AZ50" i="1" s="1"/>
  <c r="GC49" i="1"/>
  <c r="GB49" i="1"/>
  <c r="GD49" i="1"/>
  <c r="GE49" i="1" s="1"/>
  <c r="BV18" i="1"/>
  <c r="EM52" i="1" l="1"/>
  <c r="EN52" i="1" s="1"/>
  <c r="EL53" i="1"/>
  <c r="AX52" i="1"/>
  <c r="AW53" i="1"/>
  <c r="S55" i="1"/>
  <c r="T54" i="1"/>
  <c r="FR54" i="1"/>
  <c r="FS54" i="1" s="1"/>
  <c r="FQ55" i="1"/>
  <c r="V47" i="1"/>
  <c r="W47" i="1" s="1"/>
  <c r="AQ47" i="1" s="1"/>
  <c r="AR47" i="1"/>
  <c r="D53" i="1"/>
  <c r="CD53" i="1"/>
  <c r="CB55" i="1"/>
  <c r="CC54" i="1"/>
  <c r="DH54" i="1"/>
  <c r="DG55" i="1"/>
  <c r="CY54" i="1"/>
  <c r="BT54" i="1"/>
  <c r="K55" i="1"/>
  <c r="GN54" i="1"/>
  <c r="FI54" i="1"/>
  <c r="ED54" i="1"/>
  <c r="E51" i="1"/>
  <c r="CS51" i="1"/>
  <c r="DQ51" i="1"/>
  <c r="DX51" i="1" s="1"/>
  <c r="DF52" i="1"/>
  <c r="CH22" i="1"/>
  <c r="CK22" i="1" s="1"/>
  <c r="CU22" i="1" s="1"/>
  <c r="DA22" i="1" s="1"/>
  <c r="M22" i="1" s="1"/>
  <c r="F50" i="1"/>
  <c r="CE50" i="1"/>
  <c r="CL52" i="1"/>
  <c r="CA53" i="1"/>
  <c r="EV51" i="1"/>
  <c r="EK52" i="1"/>
  <c r="GD50" i="1"/>
  <c r="GE50" i="1" s="1"/>
  <c r="GB50" i="1"/>
  <c r="GC50" i="1"/>
  <c r="BA19" i="1"/>
  <c r="BX18" i="1"/>
  <c r="DK19" i="1"/>
  <c r="EH18" i="1"/>
  <c r="EW50" i="1"/>
  <c r="EX50" i="1"/>
  <c r="EY50" i="1"/>
  <c r="EZ50" i="1" s="1"/>
  <c r="AV52" i="1"/>
  <c r="BG51" i="1"/>
  <c r="BN51" i="1" s="1"/>
  <c r="AZ51" i="1" s="1"/>
  <c r="ER18" i="1"/>
  <c r="EO18" i="1"/>
  <c r="FA18" i="1" s="1"/>
  <c r="ES18" i="1" s="1"/>
  <c r="FP52" i="1"/>
  <c r="GA51" i="1"/>
  <c r="FX19" i="1"/>
  <c r="FY18" i="1"/>
  <c r="FZ18" i="1" s="1"/>
  <c r="GJ18" i="1" s="1"/>
  <c r="GH18" i="1"/>
  <c r="EL54" i="1" l="1"/>
  <c r="EM53" i="1"/>
  <c r="EN53" i="1" s="1"/>
  <c r="FR55" i="1"/>
  <c r="FS55" i="1" s="1"/>
  <c r="FQ56" i="1"/>
  <c r="CD54" i="1"/>
  <c r="D54" i="1"/>
  <c r="CB56" i="1"/>
  <c r="CC55" i="1"/>
  <c r="S56" i="1"/>
  <c r="T55" i="1"/>
  <c r="AW54" i="1"/>
  <c r="AX53" i="1"/>
  <c r="V48" i="1"/>
  <c r="W48" i="1" s="1"/>
  <c r="AQ48" i="1" s="1"/>
  <c r="AR48" i="1"/>
  <c r="DG56" i="1"/>
  <c r="DH55" i="1"/>
  <c r="CY55" i="1"/>
  <c r="FI55" i="1"/>
  <c r="GN55" i="1"/>
  <c r="ED55" i="1"/>
  <c r="BT55" i="1"/>
  <c r="K56" i="1"/>
  <c r="FP53" i="1"/>
  <c r="GA52" i="1"/>
  <c r="GD51" i="1"/>
  <c r="GE51" i="1" s="1"/>
  <c r="GC51" i="1"/>
  <c r="GB51" i="1"/>
  <c r="DL19" i="1"/>
  <c r="DM19" i="1"/>
  <c r="EK53" i="1"/>
  <c r="EV52" i="1"/>
  <c r="H22" i="1"/>
  <c r="CX22" i="1"/>
  <c r="DB22" i="1"/>
  <c r="ET18" i="1"/>
  <c r="EU18" i="1" s="1"/>
  <c r="FE18" i="1" s="1"/>
  <c r="FC18" i="1"/>
  <c r="EY51" i="1"/>
  <c r="EZ51" i="1" s="1"/>
  <c r="EW51" i="1"/>
  <c r="EX51" i="1"/>
  <c r="DQ52" i="1"/>
  <c r="DX52" i="1" s="1"/>
  <c r="DF53" i="1"/>
  <c r="CA54" i="1"/>
  <c r="CL53" i="1"/>
  <c r="GM18" i="1"/>
  <c r="GO18" i="1" s="1"/>
  <c r="GQ18" i="1"/>
  <c r="GP18" i="1"/>
  <c r="AV53" i="1"/>
  <c r="BG52" i="1"/>
  <c r="BN52" i="1" s="1"/>
  <c r="AZ52" i="1" s="1"/>
  <c r="BC19" i="1"/>
  <c r="BB19" i="1"/>
  <c r="E52" i="1"/>
  <c r="CS52" i="1"/>
  <c r="F51" i="1"/>
  <c r="CE51" i="1"/>
  <c r="EL55" i="1" l="1"/>
  <c r="EM54" i="1"/>
  <c r="EN54" i="1" s="1"/>
  <c r="D55" i="1"/>
  <c r="CD55" i="1"/>
  <c r="AR49" i="1"/>
  <c r="V49" i="1"/>
  <c r="W49" i="1" s="1"/>
  <c r="AQ49" i="1" s="1"/>
  <c r="CC56" i="1"/>
  <c r="CB57" i="1"/>
  <c r="AX54" i="1"/>
  <c r="AW55" i="1"/>
  <c r="FR56" i="1"/>
  <c r="FS56" i="1" s="1"/>
  <c r="FQ57" i="1"/>
  <c r="S57" i="1"/>
  <c r="T56" i="1"/>
  <c r="BT56" i="1"/>
  <c r="GN56" i="1"/>
  <c r="CY56" i="1"/>
  <c r="FI56" i="1"/>
  <c r="ED56" i="1"/>
  <c r="K57" i="1"/>
  <c r="DG57" i="1"/>
  <c r="DH56" i="1"/>
  <c r="FH18" i="1"/>
  <c r="FJ18" i="1" s="1"/>
  <c r="FL18" i="1"/>
  <c r="FK18" i="1"/>
  <c r="E53" i="1"/>
  <c r="CS53" i="1"/>
  <c r="BD19" i="1"/>
  <c r="BE19" i="1" s="1"/>
  <c r="BF19" i="1" s="1"/>
  <c r="BP19" i="1" s="1"/>
  <c r="BV19" i="1" s="1"/>
  <c r="CA55" i="1"/>
  <c r="CL54" i="1"/>
  <c r="DJ19" i="1"/>
  <c r="DN19" i="1"/>
  <c r="DO19" i="1" s="1"/>
  <c r="DF54" i="1"/>
  <c r="DQ53" i="1"/>
  <c r="DX53" i="1" s="1"/>
  <c r="CF23" i="1"/>
  <c r="CG23" i="1" s="1"/>
  <c r="BG53" i="1"/>
  <c r="BN53" i="1" s="1"/>
  <c r="AZ53" i="1" s="1"/>
  <c r="AV54" i="1"/>
  <c r="CZ22" i="1"/>
  <c r="L22" i="1" s="1"/>
  <c r="J22" i="1"/>
  <c r="GD52" i="1"/>
  <c r="GE52" i="1" s="1"/>
  <c r="GB52" i="1"/>
  <c r="GC52" i="1"/>
  <c r="EX52" i="1"/>
  <c r="EY52" i="1"/>
  <c r="EZ52" i="1" s="1"/>
  <c r="EW52" i="1"/>
  <c r="GA53" i="1"/>
  <c r="FP54" i="1"/>
  <c r="FU19" i="1"/>
  <c r="FV19" i="1" s="1"/>
  <c r="CE52" i="1"/>
  <c r="F52" i="1"/>
  <c r="EV53" i="1"/>
  <c r="EK54" i="1"/>
  <c r="EL56" i="1" l="1"/>
  <c r="EM55" i="1"/>
  <c r="EN55" i="1" s="1"/>
  <c r="AW56" i="1"/>
  <c r="AX55" i="1"/>
  <c r="CC57" i="1"/>
  <c r="CB58" i="1"/>
  <c r="CD56" i="1"/>
  <c r="D56" i="1"/>
  <c r="T57" i="1"/>
  <c r="S58" i="1"/>
  <c r="V50" i="1"/>
  <c r="W50" i="1" s="1"/>
  <c r="AQ50" i="1" s="1"/>
  <c r="AR50" i="1"/>
  <c r="FR57" i="1"/>
  <c r="FS57" i="1" s="1"/>
  <c r="FQ58" i="1"/>
  <c r="DP19" i="1"/>
  <c r="DZ19" i="1" s="1"/>
  <c r="EC19" i="1" s="1"/>
  <c r="EE19" i="1" s="1"/>
  <c r="GN57" i="1"/>
  <c r="FI57" i="1"/>
  <c r="CY57" i="1"/>
  <c r="ED57" i="1"/>
  <c r="BT57" i="1"/>
  <c r="K58" i="1"/>
  <c r="DH57" i="1"/>
  <c r="DG58" i="1"/>
  <c r="DQ54" i="1"/>
  <c r="DX54" i="1" s="1"/>
  <c r="DF55" i="1"/>
  <c r="BS19" i="1"/>
  <c r="BU19" i="1" s="1"/>
  <c r="BW19" i="1"/>
  <c r="GD53" i="1"/>
  <c r="GE53" i="1" s="1"/>
  <c r="GB53" i="1"/>
  <c r="GC53" i="1"/>
  <c r="CE53" i="1"/>
  <c r="F53" i="1"/>
  <c r="EX53" i="1"/>
  <c r="EW53" i="1"/>
  <c r="EY53" i="1"/>
  <c r="EZ53" i="1" s="1"/>
  <c r="AV55" i="1"/>
  <c r="BG54" i="1"/>
  <c r="BN54" i="1" s="1"/>
  <c r="AZ54" i="1" s="1"/>
  <c r="FW19" i="1"/>
  <c r="FT19" i="1"/>
  <c r="GF19" i="1" s="1"/>
  <c r="CS54" i="1"/>
  <c r="E54" i="1"/>
  <c r="EP19" i="1"/>
  <c r="EQ19" i="1" s="1"/>
  <c r="GA54" i="1"/>
  <c r="FP55" i="1"/>
  <c r="EK55" i="1"/>
  <c r="EV54" i="1"/>
  <c r="CH23" i="1"/>
  <c r="CK23" i="1" s="1"/>
  <c r="CU23" i="1" s="1"/>
  <c r="DA23" i="1" s="1"/>
  <c r="M23" i="1" s="1"/>
  <c r="CL55" i="1"/>
  <c r="CA56" i="1"/>
  <c r="EM56" i="1" l="1"/>
  <c r="EN56" i="1" s="1"/>
  <c r="EL57" i="1"/>
  <c r="CD57" i="1"/>
  <c r="D57" i="1"/>
  <c r="V51" i="1"/>
  <c r="W51" i="1" s="1"/>
  <c r="AQ51" i="1" s="1"/>
  <c r="AR51" i="1"/>
  <c r="FQ59" i="1"/>
  <c r="FR58" i="1"/>
  <c r="FS58" i="1" s="1"/>
  <c r="CC58" i="1"/>
  <c r="CB59" i="1"/>
  <c r="AW57" i="1"/>
  <c r="AX56" i="1"/>
  <c r="S59" i="1"/>
  <c r="T58" i="1"/>
  <c r="EF19" i="1"/>
  <c r="EG19" i="1"/>
  <c r="DK20" i="1" s="1"/>
  <c r="ED58" i="1"/>
  <c r="K59" i="1"/>
  <c r="BT58" i="1"/>
  <c r="CY58" i="1"/>
  <c r="FI58" i="1"/>
  <c r="GN58" i="1"/>
  <c r="DG59" i="1"/>
  <c r="DH58" i="1"/>
  <c r="GC54" i="1"/>
  <c r="GB54" i="1"/>
  <c r="GD54" i="1"/>
  <c r="GE54" i="1" s="1"/>
  <c r="ER19" i="1"/>
  <c r="EO19" i="1"/>
  <c r="FA19" i="1" s="1"/>
  <c r="ES19" i="1" s="1"/>
  <c r="AV56" i="1"/>
  <c r="BG55" i="1"/>
  <c r="BN55" i="1" s="1"/>
  <c r="AZ55" i="1" s="1"/>
  <c r="CL56" i="1"/>
  <c r="CA57" i="1"/>
  <c r="BA20" i="1"/>
  <c r="BX19" i="1"/>
  <c r="H23" i="1"/>
  <c r="CX23" i="1"/>
  <c r="DB23" i="1"/>
  <c r="F54" i="1"/>
  <c r="CE54" i="1"/>
  <c r="DQ55" i="1"/>
  <c r="DX55" i="1" s="1"/>
  <c r="DF56" i="1"/>
  <c r="E55" i="1"/>
  <c r="CS55" i="1"/>
  <c r="EY54" i="1"/>
  <c r="EZ54" i="1" s="1"/>
  <c r="EX54" i="1"/>
  <c r="EW54" i="1"/>
  <c r="FX20" i="1"/>
  <c r="GH19" i="1"/>
  <c r="FY19" i="1"/>
  <c r="FZ19" i="1" s="1"/>
  <c r="GJ19" i="1" s="1"/>
  <c r="EK56" i="1"/>
  <c r="EV55" i="1"/>
  <c r="GA55" i="1"/>
  <c r="FP56" i="1"/>
  <c r="EH19" i="1" l="1"/>
  <c r="EL58" i="1"/>
  <c r="EM57" i="1"/>
  <c r="EN57" i="1" s="1"/>
  <c r="CB60" i="1"/>
  <c r="CC59" i="1"/>
  <c r="D58" i="1"/>
  <c r="CD58" i="1"/>
  <c r="FQ60" i="1"/>
  <c r="FR59" i="1"/>
  <c r="FS59" i="1" s="1"/>
  <c r="S60" i="1"/>
  <c r="T59" i="1"/>
  <c r="V52" i="1"/>
  <c r="W52" i="1" s="1"/>
  <c r="AQ52" i="1" s="1"/>
  <c r="AR52" i="1"/>
  <c r="AW58" i="1"/>
  <c r="AX57" i="1"/>
  <c r="DG60" i="1"/>
  <c r="DH59" i="1"/>
  <c r="K60" i="1"/>
  <c r="CY59" i="1"/>
  <c r="BT59" i="1"/>
  <c r="ED59" i="1"/>
  <c r="GN59" i="1"/>
  <c r="FI59" i="1"/>
  <c r="GM19" i="1"/>
  <c r="GO19" i="1" s="1"/>
  <c r="GQ19" i="1"/>
  <c r="GP19" i="1"/>
  <c r="EK57" i="1"/>
  <c r="EV56" i="1"/>
  <c r="J23" i="1"/>
  <c r="CZ23" i="1"/>
  <c r="L23" i="1" s="1"/>
  <c r="BG56" i="1"/>
  <c r="BN56" i="1" s="1"/>
  <c r="AZ56" i="1" s="1"/>
  <c r="AV57" i="1"/>
  <c r="F55" i="1"/>
  <c r="CE55" i="1"/>
  <c r="ES20" i="1"/>
  <c r="FC19" i="1"/>
  <c r="ET19" i="1"/>
  <c r="EU19" i="1" s="1"/>
  <c r="FE19" i="1" s="1"/>
  <c r="DF57" i="1"/>
  <c r="DQ56" i="1"/>
  <c r="DX56" i="1" s="1"/>
  <c r="BC20" i="1"/>
  <c r="BB20" i="1"/>
  <c r="EY55" i="1"/>
  <c r="EZ55" i="1" s="1"/>
  <c r="EX55" i="1"/>
  <c r="EW55" i="1"/>
  <c r="CF24" i="1"/>
  <c r="CG24" i="1" s="1"/>
  <c r="DL20" i="1"/>
  <c r="DM20" i="1"/>
  <c r="GA56" i="1"/>
  <c r="FP57" i="1"/>
  <c r="CL57" i="1"/>
  <c r="CA58" i="1"/>
  <c r="GC55" i="1"/>
  <c r="GD55" i="1"/>
  <c r="GE55" i="1" s="1"/>
  <c r="GB55" i="1"/>
  <c r="E56" i="1"/>
  <c r="CS56" i="1"/>
  <c r="EL59" i="1" l="1"/>
  <c r="EM58" i="1"/>
  <c r="EN58" i="1" s="1"/>
  <c r="FR60" i="1"/>
  <c r="FS60" i="1" s="1"/>
  <c r="FQ61" i="1"/>
  <c r="AW59" i="1"/>
  <c r="AX58" i="1"/>
  <c r="AR53" i="1"/>
  <c r="V53" i="1"/>
  <c r="W53" i="1" s="1"/>
  <c r="AQ53" i="1" s="1"/>
  <c r="CD59" i="1"/>
  <c r="D59" i="1"/>
  <c r="T60" i="1"/>
  <c r="S61" i="1"/>
  <c r="CB61" i="1"/>
  <c r="CC60" i="1"/>
  <c r="FI60" i="1"/>
  <c r="GN60" i="1"/>
  <c r="ED60" i="1"/>
  <c r="CY60" i="1"/>
  <c r="K61" i="1"/>
  <c r="BT60" i="1"/>
  <c r="DH60" i="1"/>
  <c r="DG61" i="1"/>
  <c r="FH19" i="1"/>
  <c r="FJ19" i="1" s="1"/>
  <c r="FL19" i="1"/>
  <c r="FK19" i="1"/>
  <c r="DF58" i="1"/>
  <c r="DQ57" i="1"/>
  <c r="DX57" i="1" s="1"/>
  <c r="E57" i="1"/>
  <c r="CS57" i="1"/>
  <c r="EX56" i="1"/>
  <c r="EW56" i="1"/>
  <c r="EY56" i="1"/>
  <c r="EZ56" i="1" s="1"/>
  <c r="CA59" i="1"/>
  <c r="CL58" i="1"/>
  <c r="CE56" i="1"/>
  <c r="F56" i="1"/>
  <c r="FP58" i="1"/>
  <c r="GA57" i="1"/>
  <c r="EV57" i="1"/>
  <c r="EK58" i="1"/>
  <c r="GB56" i="1"/>
  <c r="GD56" i="1"/>
  <c r="GE56" i="1" s="1"/>
  <c r="GC56" i="1"/>
  <c r="BD20" i="1"/>
  <c r="BE20" i="1" s="1"/>
  <c r="BF20" i="1" s="1"/>
  <c r="BP20" i="1" s="1"/>
  <c r="FU20" i="1"/>
  <c r="FV20" i="1" s="1"/>
  <c r="CH24" i="1"/>
  <c r="CK24" i="1" s="1"/>
  <c r="CU24" i="1" s="1"/>
  <c r="DA24" i="1" s="1"/>
  <c r="M24" i="1" s="1"/>
  <c r="DJ20" i="1"/>
  <c r="DN20" i="1"/>
  <c r="DO20" i="1" s="1"/>
  <c r="BG57" i="1"/>
  <c r="BN57" i="1" s="1"/>
  <c r="AZ57" i="1" s="1"/>
  <c r="AV58" i="1"/>
  <c r="EL60" i="1" l="1"/>
  <c r="EM59" i="1"/>
  <c r="EN59" i="1" s="1"/>
  <c r="CD60" i="1"/>
  <c r="D60" i="1"/>
  <c r="CB62" i="1"/>
  <c r="CC61" i="1"/>
  <c r="V54" i="1"/>
  <c r="W54" i="1" s="1"/>
  <c r="AQ54" i="1" s="1"/>
  <c r="AR54" i="1"/>
  <c r="T61" i="1"/>
  <c r="S62" i="1"/>
  <c r="AW60" i="1"/>
  <c r="AX59" i="1"/>
  <c r="FQ62" i="1"/>
  <c r="FR61" i="1"/>
  <c r="FS61" i="1" s="1"/>
  <c r="DP20" i="1"/>
  <c r="DZ20" i="1" s="1"/>
  <c r="EG20" i="1" s="1"/>
  <c r="DG62" i="1"/>
  <c r="DH61" i="1"/>
  <c r="BT61" i="1"/>
  <c r="CY61" i="1"/>
  <c r="GN61" i="1"/>
  <c r="ED61" i="1"/>
  <c r="K62" i="1"/>
  <c r="FI61" i="1"/>
  <c r="BS20" i="1"/>
  <c r="BU20" i="1" s="1"/>
  <c r="BW20" i="1"/>
  <c r="BV20" i="1"/>
  <c r="GD57" i="1"/>
  <c r="GE57" i="1" s="1"/>
  <c r="GB57" i="1"/>
  <c r="GC57" i="1"/>
  <c r="FP59" i="1"/>
  <c r="GA58" i="1"/>
  <c r="F57" i="1"/>
  <c r="CE57" i="1"/>
  <c r="E58" i="1"/>
  <c r="CS58" i="1"/>
  <c r="DQ58" i="1"/>
  <c r="DX58" i="1" s="1"/>
  <c r="DF59" i="1"/>
  <c r="H24" i="1"/>
  <c r="CX24" i="1"/>
  <c r="DB24" i="1"/>
  <c r="BG58" i="1"/>
  <c r="BN58" i="1" s="1"/>
  <c r="AZ58" i="1" s="1"/>
  <c r="AV59" i="1"/>
  <c r="FW20" i="1"/>
  <c r="FT20" i="1"/>
  <c r="GF20" i="1" s="1"/>
  <c r="CL59" i="1"/>
  <c r="CA60" i="1"/>
  <c r="EV58" i="1"/>
  <c r="EK59" i="1"/>
  <c r="EP20" i="1"/>
  <c r="EQ20" i="1" s="1"/>
  <c r="EW57" i="1"/>
  <c r="EY57" i="1"/>
  <c r="EZ57" i="1" s="1"/>
  <c r="EX57" i="1"/>
  <c r="EL61" i="1" l="1"/>
  <c r="EM60" i="1"/>
  <c r="EN60" i="1" s="1"/>
  <c r="V55" i="1"/>
  <c r="W55" i="1" s="1"/>
  <c r="AQ55" i="1" s="1"/>
  <c r="AR55" i="1"/>
  <c r="FR62" i="1"/>
  <c r="FS62" i="1" s="1"/>
  <c r="FQ63" i="1"/>
  <c r="CC62" i="1"/>
  <c r="CB63" i="1"/>
  <c r="AW61" i="1"/>
  <c r="AX60" i="1"/>
  <c r="EC20" i="1"/>
  <c r="EE20" i="1" s="1"/>
  <c r="S63" i="1"/>
  <c r="T62" i="1"/>
  <c r="D61" i="1"/>
  <c r="CD61" i="1"/>
  <c r="EF20" i="1"/>
  <c r="DG63" i="1"/>
  <c r="DH62" i="1"/>
  <c r="ED62" i="1"/>
  <c r="FI62" i="1"/>
  <c r="BT62" i="1"/>
  <c r="GN62" i="1"/>
  <c r="K63" i="1"/>
  <c r="CY62" i="1"/>
  <c r="BG59" i="1"/>
  <c r="BN59" i="1" s="1"/>
  <c r="AZ59" i="1" s="1"/>
  <c r="AV60" i="1"/>
  <c r="CE58" i="1"/>
  <c r="F58" i="1"/>
  <c r="EK60" i="1"/>
  <c r="EV59" i="1"/>
  <c r="EO20" i="1"/>
  <c r="FA20" i="1" s="1"/>
  <c r="ER20" i="1"/>
  <c r="EW58" i="1"/>
  <c r="EY58" i="1"/>
  <c r="EZ58" i="1" s="1"/>
  <c r="EX58" i="1"/>
  <c r="CF25" i="1"/>
  <c r="CG25" i="1" s="1"/>
  <c r="DK21" i="1"/>
  <c r="EH20" i="1"/>
  <c r="CL60" i="1"/>
  <c r="CA61" i="1"/>
  <c r="J24" i="1"/>
  <c r="CZ24" i="1"/>
  <c r="L24" i="1" s="1"/>
  <c r="GB58" i="1"/>
  <c r="GC58" i="1"/>
  <c r="GD58" i="1"/>
  <c r="GE58" i="1" s="1"/>
  <c r="GA59" i="1"/>
  <c r="FP60" i="1"/>
  <c r="BA21" i="1"/>
  <c r="BX20" i="1"/>
  <c r="CS59" i="1"/>
  <c r="E59" i="1"/>
  <c r="FX21" i="1"/>
  <c r="FY20" i="1"/>
  <c r="FZ20" i="1" s="1"/>
  <c r="GJ20" i="1" s="1"/>
  <c r="GH20" i="1"/>
  <c r="DQ59" i="1"/>
  <c r="DX59" i="1" s="1"/>
  <c r="DF60" i="1"/>
  <c r="EM61" i="1" l="1"/>
  <c r="EN61" i="1" s="1"/>
  <c r="EL62" i="1"/>
  <c r="AX61" i="1"/>
  <c r="AW62" i="1"/>
  <c r="CC63" i="1"/>
  <c r="CB64" i="1"/>
  <c r="D62" i="1"/>
  <c r="CD62" i="1"/>
  <c r="FR63" i="1"/>
  <c r="FS63" i="1" s="1"/>
  <c r="FQ64" i="1"/>
  <c r="T63" i="1"/>
  <c r="S64" i="1"/>
  <c r="AR56" i="1"/>
  <c r="V56" i="1"/>
  <c r="W56" i="1" s="1"/>
  <c r="AQ56" i="1" s="1"/>
  <c r="ED63" i="1"/>
  <c r="CY63" i="1"/>
  <c r="GN63" i="1"/>
  <c r="K64" i="1"/>
  <c r="BT63" i="1"/>
  <c r="FI63" i="1"/>
  <c r="DH63" i="1"/>
  <c r="DG64" i="1"/>
  <c r="GM20" i="1"/>
  <c r="GO20" i="1" s="1"/>
  <c r="GQ20" i="1"/>
  <c r="GP20" i="1"/>
  <c r="ES21" i="1"/>
  <c r="FC20" i="1"/>
  <c r="ET20" i="1"/>
  <c r="EU20" i="1" s="1"/>
  <c r="FE20" i="1" s="1"/>
  <c r="F59" i="1"/>
  <c r="CE59" i="1"/>
  <c r="EY59" i="1"/>
  <c r="EZ59" i="1" s="1"/>
  <c r="EX59" i="1"/>
  <c r="EW59" i="1"/>
  <c r="CH25" i="1"/>
  <c r="CK25" i="1" s="1"/>
  <c r="CU25" i="1" s="1"/>
  <c r="DA25" i="1" s="1"/>
  <c r="M25" i="1" s="1"/>
  <c r="EK61" i="1"/>
  <c r="EV60" i="1"/>
  <c r="BB21" i="1"/>
  <c r="BC21" i="1"/>
  <c r="CL61" i="1"/>
  <c r="CA62" i="1"/>
  <c r="E60" i="1"/>
  <c r="CS60" i="1"/>
  <c r="FP61" i="1"/>
  <c r="GA60" i="1"/>
  <c r="GD59" i="1"/>
  <c r="GE59" i="1" s="1"/>
  <c r="GB59" i="1"/>
  <c r="GC59" i="1"/>
  <c r="AV61" i="1"/>
  <c r="BG60" i="1"/>
  <c r="BN60" i="1" s="1"/>
  <c r="AZ60" i="1" s="1"/>
  <c r="DQ60" i="1"/>
  <c r="DX60" i="1" s="1"/>
  <c r="DF61" i="1"/>
  <c r="DM21" i="1"/>
  <c r="DL21" i="1"/>
  <c r="EL63" i="1" l="1"/>
  <c r="EM62" i="1"/>
  <c r="EN62" i="1" s="1"/>
  <c r="T64" i="1"/>
  <c r="S65" i="1"/>
  <c r="CC64" i="1"/>
  <c r="CB65" i="1"/>
  <c r="D63" i="1"/>
  <c r="CD63" i="1"/>
  <c r="FR64" i="1"/>
  <c r="FS64" i="1" s="1"/>
  <c r="FQ65" i="1"/>
  <c r="AX62" i="1"/>
  <c r="AW63" i="1"/>
  <c r="V57" i="1"/>
  <c r="W57" i="1" s="1"/>
  <c r="AQ57" i="1" s="1"/>
  <c r="AR57" i="1"/>
  <c r="DG65" i="1"/>
  <c r="DH64" i="1"/>
  <c r="ED64" i="1"/>
  <c r="FI64" i="1"/>
  <c r="K65" i="1"/>
  <c r="BT64" i="1"/>
  <c r="GN64" i="1"/>
  <c r="CY64" i="1"/>
  <c r="EK62" i="1"/>
  <c r="EV61" i="1"/>
  <c r="FH20" i="1"/>
  <c r="FJ20" i="1" s="1"/>
  <c r="FL20" i="1"/>
  <c r="FK20" i="1"/>
  <c r="GA61" i="1"/>
  <c r="FP62" i="1"/>
  <c r="H25" i="1"/>
  <c r="CX25" i="1"/>
  <c r="DB25" i="1"/>
  <c r="EW60" i="1"/>
  <c r="EX60" i="1"/>
  <c r="EY60" i="1"/>
  <c r="EZ60" i="1" s="1"/>
  <c r="E61" i="1"/>
  <c r="CS61" i="1"/>
  <c r="CL62" i="1"/>
  <c r="CA63" i="1"/>
  <c r="DJ21" i="1"/>
  <c r="DN21" i="1"/>
  <c r="DO21" i="1" s="1"/>
  <c r="FU21" i="1"/>
  <c r="FV21" i="1" s="1"/>
  <c r="DF62" i="1"/>
  <c r="DQ61" i="1"/>
  <c r="DX61" i="1" s="1"/>
  <c r="F60" i="1"/>
  <c r="CE60" i="1"/>
  <c r="AV62" i="1"/>
  <c r="BG61" i="1"/>
  <c r="BN61" i="1" s="1"/>
  <c r="AZ61" i="1" s="1"/>
  <c r="GB60" i="1"/>
  <c r="GD60" i="1"/>
  <c r="GE60" i="1" s="1"/>
  <c r="GC60" i="1"/>
  <c r="BD21" i="1"/>
  <c r="BE21" i="1" s="1"/>
  <c r="BF21" i="1" s="1"/>
  <c r="BP21" i="1" s="1"/>
  <c r="BV21" i="1" s="1"/>
  <c r="EL64" i="1" l="1"/>
  <c r="EM63" i="1"/>
  <c r="EN63" i="1" s="1"/>
  <c r="CD64" i="1"/>
  <c r="D64" i="1"/>
  <c r="AW64" i="1"/>
  <c r="AX63" i="1"/>
  <c r="S66" i="1"/>
  <c r="T65" i="1"/>
  <c r="V58" i="1"/>
  <c r="W58" i="1" s="1"/>
  <c r="AQ58" i="1" s="1"/>
  <c r="AR58" i="1"/>
  <c r="CB66" i="1"/>
  <c r="CC65" i="1"/>
  <c r="FR65" i="1"/>
  <c r="FS65" i="1" s="1"/>
  <c r="FQ66" i="1"/>
  <c r="CY65" i="1"/>
  <c r="K66" i="1"/>
  <c r="FI65" i="1"/>
  <c r="BT65" i="1"/>
  <c r="ED65" i="1"/>
  <c r="GN65" i="1"/>
  <c r="DH65" i="1"/>
  <c r="DG66" i="1"/>
  <c r="DP21" i="1"/>
  <c r="DZ21" i="1" s="1"/>
  <c r="EG21" i="1" s="1"/>
  <c r="DQ62" i="1"/>
  <c r="DX62" i="1" s="1"/>
  <c r="DF63" i="1"/>
  <c r="FT21" i="1"/>
  <c r="GF21" i="1" s="1"/>
  <c r="FW21" i="1"/>
  <c r="E62" i="1"/>
  <c r="CS62" i="1"/>
  <c r="GB61" i="1"/>
  <c r="GD61" i="1"/>
  <c r="GE61" i="1" s="1"/>
  <c r="GC61" i="1"/>
  <c r="F61" i="1"/>
  <c r="CE61" i="1"/>
  <c r="FP63" i="1"/>
  <c r="GA62" i="1"/>
  <c r="EP21" i="1"/>
  <c r="EQ21" i="1" s="1"/>
  <c r="BG62" i="1"/>
  <c r="BN62" i="1" s="1"/>
  <c r="AZ62" i="1" s="1"/>
  <c r="AV63" i="1"/>
  <c r="CF26" i="1"/>
  <c r="CG26" i="1" s="1"/>
  <c r="EY61" i="1"/>
  <c r="EZ61" i="1" s="1"/>
  <c r="EX61" i="1"/>
  <c r="EW61" i="1"/>
  <c r="BS21" i="1"/>
  <c r="BU21" i="1" s="1"/>
  <c r="BW21" i="1"/>
  <c r="CL63" i="1"/>
  <c r="CA64" i="1"/>
  <c r="J25" i="1"/>
  <c r="CZ25" i="1"/>
  <c r="L25" i="1" s="1"/>
  <c r="EK63" i="1"/>
  <c r="EV62" i="1"/>
  <c r="EL65" i="1" l="1"/>
  <c r="EM64" i="1"/>
  <c r="EN64" i="1" s="1"/>
  <c r="V59" i="1"/>
  <c r="W59" i="1" s="1"/>
  <c r="AQ59" i="1" s="1"/>
  <c r="AR59" i="1"/>
  <c r="T66" i="1"/>
  <c r="S67" i="1"/>
  <c r="FR66" i="1"/>
  <c r="FS66" i="1" s="1"/>
  <c r="FQ67" i="1"/>
  <c r="FR67" i="1" s="1"/>
  <c r="FS67" i="1" s="1"/>
  <c r="AX64" i="1"/>
  <c r="AW65" i="1"/>
  <c r="CD65" i="1"/>
  <c r="D65" i="1"/>
  <c r="CB67" i="1"/>
  <c r="CC67" i="1" s="1"/>
  <c r="CC66" i="1"/>
  <c r="DG67" i="1"/>
  <c r="DH67" i="1" s="1"/>
  <c r="DH66" i="1"/>
  <c r="EC21" i="1"/>
  <c r="EE21" i="1" s="1"/>
  <c r="CY66" i="1"/>
  <c r="GN66" i="1"/>
  <c r="K67" i="1"/>
  <c r="ED66" i="1"/>
  <c r="BT66" i="1"/>
  <c r="FI66" i="1"/>
  <c r="EF21" i="1"/>
  <c r="CH26" i="1"/>
  <c r="CK26" i="1" s="1"/>
  <c r="CU26" i="1" s="1"/>
  <c r="GA63" i="1"/>
  <c r="FP64" i="1"/>
  <c r="CA65" i="1"/>
  <c r="CL64" i="1"/>
  <c r="CS63" i="1"/>
  <c r="E63" i="1"/>
  <c r="FX22" i="1"/>
  <c r="FY21" i="1"/>
  <c r="FZ21" i="1" s="1"/>
  <c r="GJ21" i="1" s="1"/>
  <c r="GH21" i="1"/>
  <c r="BA22" i="1"/>
  <c r="BX21" i="1"/>
  <c r="BG63" i="1"/>
  <c r="BN63" i="1" s="1"/>
  <c r="AZ63" i="1" s="1"/>
  <c r="AV64" i="1"/>
  <c r="DF64" i="1"/>
  <c r="DQ63" i="1"/>
  <c r="DX63" i="1" s="1"/>
  <c r="EY62" i="1"/>
  <c r="EZ62" i="1" s="1"/>
  <c r="EX62" i="1"/>
  <c r="EW62" i="1"/>
  <c r="EV63" i="1"/>
  <c r="EK64" i="1"/>
  <c r="EO21" i="1"/>
  <c r="FA21" i="1" s="1"/>
  <c r="ER21" i="1"/>
  <c r="F62" i="1"/>
  <c r="CE62" i="1"/>
  <c r="DK22" i="1"/>
  <c r="EH21" i="1"/>
  <c r="GC62" i="1"/>
  <c r="GB62" i="1"/>
  <c r="GD62" i="1"/>
  <c r="GE62" i="1" s="1"/>
  <c r="EM65" i="1" l="1"/>
  <c r="EN65" i="1" s="1"/>
  <c r="EL66" i="1"/>
  <c r="CD66" i="1"/>
  <c r="D66" i="1"/>
  <c r="T67" i="1"/>
  <c r="D67" i="1"/>
  <c r="CD67" i="1"/>
  <c r="V60" i="1"/>
  <c r="W60" i="1" s="1"/>
  <c r="AQ60" i="1" s="1"/>
  <c r="AR60" i="1"/>
  <c r="AX65" i="1"/>
  <c r="AW66" i="1"/>
  <c r="ED67" i="1"/>
  <c r="BT67" i="1"/>
  <c r="CY67" i="1"/>
  <c r="FI67" i="1"/>
  <c r="GN67" i="1"/>
  <c r="GM21" i="1"/>
  <c r="GO21" i="1" s="1"/>
  <c r="GQ21" i="1"/>
  <c r="GP21" i="1"/>
  <c r="CE63" i="1"/>
  <c r="F63" i="1"/>
  <c r="DM22" i="1"/>
  <c r="DL22" i="1"/>
  <c r="EK65" i="1"/>
  <c r="EV64" i="1"/>
  <c r="BC22" i="1"/>
  <c r="BB22" i="1"/>
  <c r="E64" i="1"/>
  <c r="CS64" i="1"/>
  <c r="CA66" i="1"/>
  <c r="CL65" i="1"/>
  <c r="FP65" i="1"/>
  <c r="GA64" i="1"/>
  <c r="GB63" i="1"/>
  <c r="GC63" i="1"/>
  <c r="GD63" i="1"/>
  <c r="GE63" i="1" s="1"/>
  <c r="EX63" i="1"/>
  <c r="EW63" i="1"/>
  <c r="EY63" i="1"/>
  <c r="EZ63" i="1" s="1"/>
  <c r="DQ64" i="1"/>
  <c r="DX64" i="1" s="1"/>
  <c r="DF65" i="1"/>
  <c r="FC21" i="1"/>
  <c r="ET21" i="1"/>
  <c r="EU21" i="1" s="1"/>
  <c r="FE21" i="1" s="1"/>
  <c r="ES22" i="1"/>
  <c r="AV65" i="1"/>
  <c r="BG64" i="1"/>
  <c r="BN64" i="1" s="1"/>
  <c r="AZ64" i="1" s="1"/>
  <c r="H26" i="1"/>
  <c r="CX26" i="1"/>
  <c r="DB26" i="1"/>
  <c r="DA26" i="1"/>
  <c r="M26" i="1" s="1"/>
  <c r="EL67" i="1" l="1"/>
  <c r="EM67" i="1" s="1"/>
  <c r="EN67" i="1" s="1"/>
  <c r="EM66" i="1"/>
  <c r="EN66" i="1" s="1"/>
  <c r="AR61" i="1"/>
  <c r="V61" i="1"/>
  <c r="W61" i="1" s="1"/>
  <c r="AQ61" i="1" s="1"/>
  <c r="AX66" i="1"/>
  <c r="AW67" i="1"/>
  <c r="AX67" i="1" s="1"/>
  <c r="E65" i="1"/>
  <c r="CS65" i="1"/>
  <c r="EV65" i="1"/>
  <c r="EK66" i="1"/>
  <c r="BG65" i="1"/>
  <c r="BN65" i="1" s="1"/>
  <c r="AZ65" i="1" s="1"/>
  <c r="AV66" i="1"/>
  <c r="CL66" i="1"/>
  <c r="CA67" i="1"/>
  <c r="CL67" i="1" s="1"/>
  <c r="DJ22" i="1"/>
  <c r="DN22" i="1"/>
  <c r="DO22" i="1" s="1"/>
  <c r="F64" i="1"/>
  <c r="CE64" i="1"/>
  <c r="FH21" i="1"/>
  <c r="FJ21" i="1" s="1"/>
  <c r="FL21" i="1"/>
  <c r="FK21" i="1"/>
  <c r="BD22" i="1"/>
  <c r="BE22" i="1" s="1"/>
  <c r="BF22" i="1" s="1"/>
  <c r="BP22" i="1" s="1"/>
  <c r="BV22" i="1" s="1"/>
  <c r="CF27" i="1"/>
  <c r="CG27" i="1" s="1"/>
  <c r="J26" i="1"/>
  <c r="CZ26" i="1"/>
  <c r="L26" i="1" s="1"/>
  <c r="DF66" i="1"/>
  <c r="DQ65" i="1"/>
  <c r="DX65" i="1" s="1"/>
  <c r="GD64" i="1"/>
  <c r="GE64" i="1" s="1"/>
  <c r="GB64" i="1"/>
  <c r="GC64" i="1"/>
  <c r="FU22" i="1"/>
  <c r="FV22" i="1" s="1"/>
  <c r="GA65" i="1"/>
  <c r="FP66" i="1"/>
  <c r="EW64" i="1"/>
  <c r="EX64" i="1"/>
  <c r="EY64" i="1"/>
  <c r="EZ64" i="1" s="1"/>
  <c r="V62" i="1" l="1"/>
  <c r="W62" i="1" s="1"/>
  <c r="AQ62" i="1" s="1"/>
  <c r="AR62" i="1"/>
  <c r="DP22" i="1"/>
  <c r="DZ22" i="1" s="1"/>
  <c r="EC22" i="1" s="1"/>
  <c r="EE22" i="1" s="1"/>
  <c r="CS67" i="1"/>
  <c r="E67" i="1"/>
  <c r="CS66" i="1"/>
  <c r="E66" i="1"/>
  <c r="EP22" i="1"/>
  <c r="EQ22" i="1" s="1"/>
  <c r="CH27" i="1"/>
  <c r="CK27" i="1" s="1"/>
  <c r="CU27" i="1" s="1"/>
  <c r="DA27" i="1" s="1"/>
  <c r="M27" i="1" s="1"/>
  <c r="BG66" i="1"/>
  <c r="BN66" i="1" s="1"/>
  <c r="AZ66" i="1" s="1"/>
  <c r="AV67" i="1"/>
  <c r="BG67" i="1" s="1"/>
  <c r="BN67" i="1" s="1"/>
  <c r="AZ67" i="1" s="1"/>
  <c r="EV66" i="1"/>
  <c r="EK67" i="1"/>
  <c r="EV67" i="1" s="1"/>
  <c r="EX65" i="1"/>
  <c r="EY65" i="1"/>
  <c r="EZ65" i="1" s="1"/>
  <c r="EW65" i="1"/>
  <c r="FW22" i="1"/>
  <c r="FT22" i="1"/>
  <c r="GF22" i="1" s="1"/>
  <c r="BS22" i="1"/>
  <c r="BU22" i="1" s="1"/>
  <c r="BW22" i="1"/>
  <c r="GA66" i="1"/>
  <c r="FP67" i="1"/>
  <c r="GA67" i="1" s="1"/>
  <c r="DF67" i="1"/>
  <c r="DQ67" i="1" s="1"/>
  <c r="DX67" i="1" s="1"/>
  <c r="DQ66" i="1"/>
  <c r="DX66" i="1" s="1"/>
  <c r="CE65" i="1"/>
  <c r="F65" i="1"/>
  <c r="GB65" i="1"/>
  <c r="GC65" i="1"/>
  <c r="GD65" i="1"/>
  <c r="GE65" i="1" s="1"/>
  <c r="AR63" i="1" l="1"/>
  <c r="V63" i="1"/>
  <c r="W63" i="1" s="1"/>
  <c r="AQ63" i="1" s="1"/>
  <c r="EF22" i="1"/>
  <c r="EG22" i="1"/>
  <c r="DK23" i="1" s="1"/>
  <c r="EX66" i="1"/>
  <c r="EW66" i="1"/>
  <c r="EY66" i="1"/>
  <c r="EZ66" i="1" s="1"/>
  <c r="F66" i="1"/>
  <c r="CE66" i="1"/>
  <c r="EY67" i="1"/>
  <c r="EZ67" i="1" s="1"/>
  <c r="EW67" i="1"/>
  <c r="EX67" i="1"/>
  <c r="F67" i="1"/>
  <c r="CE67" i="1"/>
  <c r="BA23" i="1"/>
  <c r="BX22" i="1"/>
  <c r="GH22" i="1"/>
  <c r="FX23" i="1"/>
  <c r="FY22" i="1"/>
  <c r="FZ22" i="1" s="1"/>
  <c r="GJ22" i="1" s="1"/>
  <c r="GC67" i="1"/>
  <c r="GB67" i="1"/>
  <c r="GD67" i="1"/>
  <c r="GE67" i="1" s="1"/>
  <c r="CX27" i="1"/>
  <c r="H27" i="1"/>
  <c r="DB27" i="1"/>
  <c r="ER22" i="1"/>
  <c r="EO22" i="1"/>
  <c r="FA22" i="1" s="1"/>
  <c r="GC66" i="1"/>
  <c r="GB66" i="1"/>
  <c r="GD66" i="1"/>
  <c r="GE66" i="1" s="1"/>
  <c r="EH22" i="1" l="1"/>
  <c r="AR64" i="1"/>
  <c r="V64" i="1"/>
  <c r="W64" i="1" s="1"/>
  <c r="AQ64" i="1" s="1"/>
  <c r="GM22" i="1"/>
  <c r="GO22" i="1" s="1"/>
  <c r="GQ22" i="1"/>
  <c r="GP22" i="1"/>
  <c r="CF28" i="1"/>
  <c r="CG28" i="1" s="1"/>
  <c r="J27" i="1"/>
  <c r="CZ27" i="1"/>
  <c r="L27" i="1" s="1"/>
  <c r="BB23" i="1"/>
  <c r="BC23" i="1"/>
  <c r="ET22" i="1"/>
  <c r="EU22" i="1" s="1"/>
  <c r="FE22" i="1" s="1"/>
  <c r="FC22" i="1"/>
  <c r="ES23" i="1"/>
  <c r="DM23" i="1"/>
  <c r="DL23" i="1"/>
  <c r="V65" i="1" l="1"/>
  <c r="W65" i="1" s="1"/>
  <c r="AQ65" i="1" s="1"/>
  <c r="AR65" i="1"/>
  <c r="FH22" i="1"/>
  <c r="FJ22" i="1" s="1"/>
  <c r="FL22" i="1"/>
  <c r="FK22" i="1"/>
  <c r="CH28" i="1"/>
  <c r="CK28" i="1" s="1"/>
  <c r="CU28" i="1" s="1"/>
  <c r="DA28" i="1" s="1"/>
  <c r="M28" i="1" s="1"/>
  <c r="FU23" i="1"/>
  <c r="FV23" i="1" s="1"/>
  <c r="DJ23" i="1"/>
  <c r="DN23" i="1"/>
  <c r="DO23" i="1" s="1"/>
  <c r="BD23" i="1"/>
  <c r="BE23" i="1" s="1"/>
  <c r="BF23" i="1" s="1"/>
  <c r="BP23" i="1" s="1"/>
  <c r="AR66" i="1" l="1"/>
  <c r="V66" i="1"/>
  <c r="W66" i="1" s="1"/>
  <c r="AQ66" i="1" s="1"/>
  <c r="DP23" i="1"/>
  <c r="DZ23" i="1" s="1"/>
  <c r="EF23" i="1" s="1"/>
  <c r="BS23" i="1"/>
  <c r="BU23" i="1" s="1"/>
  <c r="BW23" i="1"/>
  <c r="FW23" i="1"/>
  <c r="FT23" i="1"/>
  <c r="GF23" i="1" s="1"/>
  <c r="BV23" i="1"/>
  <c r="EP23" i="1"/>
  <c r="EQ23" i="1" s="1"/>
  <c r="H28" i="1"/>
  <c r="CX28" i="1"/>
  <c r="DB28" i="1"/>
  <c r="AR67" i="1" l="1"/>
  <c r="V67" i="1"/>
  <c r="W67" i="1" s="1"/>
  <c r="AQ67" i="1" s="1"/>
  <c r="EG23" i="1"/>
  <c r="DK24" i="1" s="1"/>
  <c r="EC23" i="1"/>
  <c r="EE23" i="1" s="1"/>
  <c r="ER23" i="1"/>
  <c r="EO23" i="1"/>
  <c r="FA23" i="1" s="1"/>
  <c r="CF29" i="1"/>
  <c r="CG29" i="1" s="1"/>
  <c r="CZ28" i="1"/>
  <c r="L28" i="1" s="1"/>
  <c r="J28" i="1"/>
  <c r="BA24" i="1"/>
  <c r="BX23" i="1"/>
  <c r="GH23" i="1"/>
  <c r="FY23" i="1"/>
  <c r="FZ23" i="1" s="1"/>
  <c r="GJ23" i="1" s="1"/>
  <c r="FX24" i="1"/>
  <c r="EH23" i="1" l="1"/>
  <c r="GM23" i="1"/>
  <c r="GO23" i="1" s="1"/>
  <c r="GQ23" i="1"/>
  <c r="GP23" i="1"/>
  <c r="CH29" i="1"/>
  <c r="CK29" i="1" s="1"/>
  <c r="CU29" i="1" s="1"/>
  <c r="DA29" i="1" s="1"/>
  <c r="M29" i="1" s="1"/>
  <c r="ES24" i="1"/>
  <c r="FC23" i="1"/>
  <c r="ET23" i="1"/>
  <c r="EU23" i="1" s="1"/>
  <c r="FE23" i="1" s="1"/>
  <c r="BC24" i="1"/>
  <c r="BB24" i="1"/>
  <c r="DL24" i="1"/>
  <c r="DM24" i="1"/>
  <c r="FH23" i="1" l="1"/>
  <c r="FJ23" i="1" s="1"/>
  <c r="FL23" i="1"/>
  <c r="FK23" i="1"/>
  <c r="DJ24" i="1"/>
  <c r="DN24" i="1"/>
  <c r="DO24" i="1" s="1"/>
  <c r="BD24" i="1"/>
  <c r="BE24" i="1" s="1"/>
  <c r="BF24" i="1" s="1"/>
  <c r="BP24" i="1" s="1"/>
  <c r="CX29" i="1"/>
  <c r="H29" i="1"/>
  <c r="DB29" i="1"/>
  <c r="FU24" i="1"/>
  <c r="FV24" i="1" s="1"/>
  <c r="DP24" i="1" l="1"/>
  <c r="DZ24" i="1" s="1"/>
  <c r="EC24" i="1" s="1"/>
  <c r="EE24" i="1" s="1"/>
  <c r="BS24" i="1"/>
  <c r="BU24" i="1" s="1"/>
  <c r="BW24" i="1"/>
  <c r="BV24" i="1"/>
  <c r="FT24" i="1"/>
  <c r="GF24" i="1" s="1"/>
  <c r="FW24" i="1"/>
  <c r="CF30" i="1"/>
  <c r="CG30" i="1" s="1"/>
  <c r="CZ29" i="1"/>
  <c r="L29" i="1" s="1"/>
  <c r="J29" i="1"/>
  <c r="EP24" i="1"/>
  <c r="EQ24" i="1" s="1"/>
  <c r="EF24" i="1" l="1"/>
  <c r="EG24" i="1"/>
  <c r="EH24" i="1" s="1"/>
  <c r="GH24" i="1"/>
  <c r="FY24" i="1"/>
  <c r="FZ24" i="1" s="1"/>
  <c r="GJ24" i="1" s="1"/>
  <c r="FX25" i="1"/>
  <c r="EO24" i="1"/>
  <c r="FA24" i="1" s="1"/>
  <c r="ER24" i="1"/>
  <c r="CH30" i="1"/>
  <c r="CK30" i="1" s="1"/>
  <c r="CU30" i="1" s="1"/>
  <c r="DA30" i="1" s="1"/>
  <c r="M30" i="1" s="1"/>
  <c r="BA25" i="1"/>
  <c r="BX24" i="1"/>
  <c r="DK25" i="1" l="1"/>
  <c r="DL25" i="1" s="1"/>
  <c r="GM24" i="1"/>
  <c r="GO24" i="1" s="1"/>
  <c r="GQ24" i="1"/>
  <c r="GP24" i="1"/>
  <c r="BC25" i="1"/>
  <c r="BB25" i="1"/>
  <c r="ES25" i="1"/>
  <c r="FC24" i="1"/>
  <c r="ET24" i="1"/>
  <c r="EU24" i="1" s="1"/>
  <c r="FE24" i="1" s="1"/>
  <c r="H30" i="1"/>
  <c r="CX30" i="1"/>
  <c r="DB30" i="1"/>
  <c r="DM25" i="1" l="1"/>
  <c r="FH24" i="1"/>
  <c r="FJ24" i="1" s="1"/>
  <c r="FL24" i="1"/>
  <c r="FK24" i="1"/>
  <c r="DJ25" i="1"/>
  <c r="DN25" i="1"/>
  <c r="DO25" i="1" s="1"/>
  <c r="CZ30" i="1"/>
  <c r="L30" i="1" s="1"/>
  <c r="J30" i="1"/>
  <c r="FU25" i="1"/>
  <c r="FV25" i="1" s="1"/>
  <c r="BD25" i="1"/>
  <c r="BE25" i="1" s="1"/>
  <c r="BF25" i="1" s="1"/>
  <c r="BP25" i="1" s="1"/>
  <c r="CF31" i="1"/>
  <c r="CG31" i="1" s="1"/>
  <c r="DP25" i="1" l="1"/>
  <c r="DZ25" i="1" s="1"/>
  <c r="EC25" i="1" s="1"/>
  <c r="EE25" i="1" s="1"/>
  <c r="BS25" i="1"/>
  <c r="BU25" i="1" s="1"/>
  <c r="BW25" i="1"/>
  <c r="BV25" i="1"/>
  <c r="CH31" i="1"/>
  <c r="CK31" i="1" s="1"/>
  <c r="CU31" i="1" s="1"/>
  <c r="FT25" i="1"/>
  <c r="GF25" i="1" s="1"/>
  <c r="FW25" i="1"/>
  <c r="EP25" i="1"/>
  <c r="EQ25" i="1" s="1"/>
  <c r="EG25" i="1" l="1"/>
  <c r="EH25" i="1" s="1"/>
  <c r="EF25" i="1"/>
  <c r="H31" i="1"/>
  <c r="CX31" i="1"/>
  <c r="DB31" i="1"/>
  <c r="BA26" i="1"/>
  <c r="BX25" i="1"/>
  <c r="DA31" i="1"/>
  <c r="M31" i="1" s="1"/>
  <c r="ER25" i="1"/>
  <c r="EO25" i="1"/>
  <c r="FA25" i="1" s="1"/>
  <c r="GH25" i="1"/>
  <c r="FX26" i="1"/>
  <c r="FY25" i="1"/>
  <c r="FZ25" i="1" s="1"/>
  <c r="GJ25" i="1" s="1"/>
  <c r="DK26" i="1" l="1"/>
  <c r="DL26" i="1" s="1"/>
  <c r="GM25" i="1"/>
  <c r="GO25" i="1" s="1"/>
  <c r="GQ25" i="1"/>
  <c r="GP25" i="1"/>
  <c r="BC26" i="1"/>
  <c r="BB26" i="1"/>
  <c r="CF32" i="1"/>
  <c r="CG32" i="1" s="1"/>
  <c r="ET25" i="1"/>
  <c r="EU25" i="1" s="1"/>
  <c r="FE25" i="1" s="1"/>
  <c r="FC25" i="1"/>
  <c r="ES26" i="1"/>
  <c r="CZ31" i="1"/>
  <c r="L31" i="1" s="1"/>
  <c r="J31" i="1"/>
  <c r="DM26" i="1" l="1"/>
  <c r="DN26" i="1"/>
  <c r="DO26" i="1" s="1"/>
  <c r="DJ26" i="1"/>
  <c r="FH25" i="1"/>
  <c r="FJ25" i="1" s="1"/>
  <c r="FL25" i="1"/>
  <c r="FK25" i="1"/>
  <c r="BD26" i="1"/>
  <c r="BE26" i="1" s="1"/>
  <c r="BF26" i="1" s="1"/>
  <c r="BP26" i="1" s="1"/>
  <c r="FU26" i="1"/>
  <c r="FV26" i="1" s="1"/>
  <c r="CH32" i="1"/>
  <c r="CK32" i="1" s="1"/>
  <c r="CU32" i="1" s="1"/>
  <c r="DA32" i="1" s="1"/>
  <c r="M32" i="1" s="1"/>
  <c r="DP26" i="1" l="1"/>
  <c r="DZ26" i="1" s="1"/>
  <c r="EC26" i="1" s="1"/>
  <c r="EE26" i="1" s="1"/>
  <c r="BS26" i="1"/>
  <c r="BU26" i="1" s="1"/>
  <c r="BW26" i="1"/>
  <c r="BV26" i="1"/>
  <c r="H32" i="1"/>
  <c r="CX32" i="1"/>
  <c r="DB32" i="1"/>
  <c r="EP26" i="1"/>
  <c r="EQ26" i="1" s="1"/>
  <c r="FT26" i="1"/>
  <c r="GF26" i="1" s="1"/>
  <c r="FW26" i="1"/>
  <c r="EF26" i="1" l="1"/>
  <c r="EG26" i="1"/>
  <c r="DK27" i="1" s="1"/>
  <c r="J32" i="1"/>
  <c r="CZ32" i="1"/>
  <c r="L32" i="1" s="1"/>
  <c r="ER26" i="1"/>
  <c r="EO26" i="1"/>
  <c r="FA26" i="1" s="1"/>
  <c r="BA27" i="1"/>
  <c r="BX26" i="1"/>
  <c r="FY26" i="1"/>
  <c r="FZ26" i="1" s="1"/>
  <c r="GJ26" i="1" s="1"/>
  <c r="FX27" i="1"/>
  <c r="GH26" i="1"/>
  <c r="CF33" i="1"/>
  <c r="CG33" i="1" s="1"/>
  <c r="EH26" i="1" l="1"/>
  <c r="FC26" i="1"/>
  <c r="ES27" i="1"/>
  <c r="ET26" i="1"/>
  <c r="EU26" i="1" s="1"/>
  <c r="FE26" i="1" s="1"/>
  <c r="GM26" i="1"/>
  <c r="GO26" i="1" s="1"/>
  <c r="GQ26" i="1"/>
  <c r="GP26" i="1"/>
  <c r="DM27" i="1"/>
  <c r="DL27" i="1"/>
  <c r="BC27" i="1"/>
  <c r="BB27" i="1"/>
  <c r="CH33" i="1"/>
  <c r="CK33" i="1" s="1"/>
  <c r="CU33" i="1" s="1"/>
  <c r="FH26" i="1" l="1"/>
  <c r="FJ26" i="1" s="1"/>
  <c r="FL26" i="1"/>
  <c r="FK26" i="1"/>
  <c r="CX33" i="1"/>
  <c r="H33" i="1"/>
  <c r="DB33" i="1"/>
  <c r="BD27" i="1"/>
  <c r="BE27" i="1" s="1"/>
  <c r="BF27" i="1" s="1"/>
  <c r="BP27" i="1" s="1"/>
  <c r="FU27" i="1"/>
  <c r="FV27" i="1" s="1"/>
  <c r="DA33" i="1"/>
  <c r="M33" i="1" s="1"/>
  <c r="DJ27" i="1"/>
  <c r="DN27" i="1"/>
  <c r="DO27" i="1" s="1"/>
  <c r="DP27" i="1" l="1"/>
  <c r="DZ27" i="1" s="1"/>
  <c r="EG27" i="1" s="1"/>
  <c r="BS27" i="1"/>
  <c r="BU27" i="1" s="1"/>
  <c r="BW27" i="1"/>
  <c r="BV27" i="1"/>
  <c r="J33" i="1"/>
  <c r="CZ33" i="1"/>
  <c r="L33" i="1" s="1"/>
  <c r="FW27" i="1"/>
  <c r="FT27" i="1"/>
  <c r="GF27" i="1" s="1"/>
  <c r="CF34" i="1"/>
  <c r="CG34" i="1" s="1"/>
  <c r="EP27" i="1"/>
  <c r="EQ27" i="1" s="1"/>
  <c r="EF27" i="1" l="1"/>
  <c r="EC27" i="1"/>
  <c r="EE27" i="1" s="1"/>
  <c r="DK28" i="1"/>
  <c r="EH27" i="1"/>
  <c r="ER27" i="1"/>
  <c r="EO27" i="1"/>
  <c r="FA27" i="1" s="1"/>
  <c r="CH34" i="1"/>
  <c r="CK34" i="1" s="1"/>
  <c r="CU34" i="1" s="1"/>
  <c r="FX28" i="1"/>
  <c r="GH27" i="1"/>
  <c r="FY27" i="1"/>
  <c r="FZ27" i="1" s="1"/>
  <c r="GJ27" i="1" s="1"/>
  <c r="BA28" i="1"/>
  <c r="BX27" i="1"/>
  <c r="GM27" i="1" l="1"/>
  <c r="GO27" i="1" s="1"/>
  <c r="GQ27" i="1"/>
  <c r="GP27" i="1"/>
  <c r="FC27" i="1"/>
  <c r="ET27" i="1"/>
  <c r="EU27" i="1" s="1"/>
  <c r="FE27" i="1" s="1"/>
  <c r="ES28" i="1"/>
  <c r="CX34" i="1"/>
  <c r="H34" i="1"/>
  <c r="DB34" i="1"/>
  <c r="BC28" i="1"/>
  <c r="BB28" i="1"/>
  <c r="DA34" i="1"/>
  <c r="M34" i="1" s="1"/>
  <c r="DM28" i="1"/>
  <c r="DL28" i="1"/>
  <c r="FH27" i="1" l="1"/>
  <c r="FJ27" i="1" s="1"/>
  <c r="FL27" i="1"/>
  <c r="FK27" i="1"/>
  <c r="DN28" i="1"/>
  <c r="DO28" i="1" s="1"/>
  <c r="DJ28" i="1"/>
  <c r="CZ34" i="1"/>
  <c r="L34" i="1" s="1"/>
  <c r="J34" i="1"/>
  <c r="BD28" i="1"/>
  <c r="BE28" i="1" s="1"/>
  <c r="BF28" i="1" s="1"/>
  <c r="BP28" i="1" s="1"/>
  <c r="CF35" i="1"/>
  <c r="CG35" i="1" s="1"/>
  <c r="FU28" i="1"/>
  <c r="FV28" i="1" s="1"/>
  <c r="BS28" i="1" l="1"/>
  <c r="BU28" i="1" s="1"/>
  <c r="BW28" i="1"/>
  <c r="BV28" i="1"/>
  <c r="DP28" i="1"/>
  <c r="DZ28" i="1" s="1"/>
  <c r="FW28" i="1"/>
  <c r="FT28" i="1"/>
  <c r="GF28" i="1" s="1"/>
  <c r="CH35" i="1"/>
  <c r="CK35" i="1" s="1"/>
  <c r="CU35" i="1" s="1"/>
  <c r="EP28" i="1"/>
  <c r="EQ28" i="1" s="1"/>
  <c r="EC28" i="1" l="1"/>
  <c r="EE28" i="1" s="1"/>
  <c r="EG28" i="1"/>
  <c r="EF28" i="1"/>
  <c r="ER28" i="1"/>
  <c r="EO28" i="1"/>
  <c r="FA28" i="1" s="1"/>
  <c r="GH28" i="1"/>
  <c r="FX29" i="1"/>
  <c r="FY28" i="1"/>
  <c r="FZ28" i="1" s="1"/>
  <c r="GJ28" i="1" s="1"/>
  <c r="BA29" i="1"/>
  <c r="BX28" i="1"/>
  <c r="CX35" i="1"/>
  <c r="H35" i="1"/>
  <c r="DB35" i="1"/>
  <c r="DA35" i="1"/>
  <c r="M35" i="1" s="1"/>
  <c r="GM28" i="1" l="1"/>
  <c r="GO28" i="1" s="1"/>
  <c r="GQ28" i="1"/>
  <c r="GP28" i="1"/>
  <c r="CZ35" i="1"/>
  <c r="L35" i="1" s="1"/>
  <c r="J35" i="1"/>
  <c r="ES29" i="1"/>
  <c r="FC28" i="1"/>
  <c r="ET28" i="1"/>
  <c r="EU28" i="1" s="1"/>
  <c r="FE28" i="1" s="1"/>
  <c r="BB29" i="1"/>
  <c r="BC29" i="1"/>
  <c r="CF36" i="1"/>
  <c r="CG36" i="1" s="1"/>
  <c r="DK29" i="1"/>
  <c r="EH28" i="1"/>
  <c r="FH28" i="1" l="1"/>
  <c r="FJ28" i="1" s="1"/>
  <c r="FL28" i="1"/>
  <c r="FK28" i="1"/>
  <c r="DL29" i="1"/>
  <c r="DM29" i="1"/>
  <c r="CH36" i="1"/>
  <c r="CK36" i="1" s="1"/>
  <c r="CU36" i="1" s="1"/>
  <c r="DA36" i="1" s="1"/>
  <c r="M36" i="1" s="1"/>
  <c r="BD29" i="1"/>
  <c r="BE29" i="1" s="1"/>
  <c r="BF29" i="1" s="1"/>
  <c r="BP29" i="1" s="1"/>
  <c r="FU29" i="1"/>
  <c r="FV29" i="1" s="1"/>
  <c r="DJ29" i="1" l="1"/>
  <c r="DN29" i="1"/>
  <c r="DO29" i="1" s="1"/>
  <c r="BS29" i="1"/>
  <c r="BU29" i="1" s="1"/>
  <c r="BW29" i="1"/>
  <c r="EP29" i="1"/>
  <c r="EQ29" i="1" s="1"/>
  <c r="H36" i="1"/>
  <c r="CX36" i="1"/>
  <c r="DB36" i="1"/>
  <c r="FT29" i="1"/>
  <c r="GF29" i="1" s="1"/>
  <c r="FW29" i="1"/>
  <c r="BV29" i="1"/>
  <c r="DP29" i="1" l="1"/>
  <c r="DZ29" i="1" s="1"/>
  <c r="EC29" i="1" s="1"/>
  <c r="EE29" i="1" s="1"/>
  <c r="EO29" i="1"/>
  <c r="FA29" i="1" s="1"/>
  <c r="ER29" i="1"/>
  <c r="BA30" i="1"/>
  <c r="BX29" i="1"/>
  <c r="GH29" i="1"/>
  <c r="FY29" i="1"/>
  <c r="FZ29" i="1" s="1"/>
  <c r="GJ29" i="1" s="1"/>
  <c r="FX30" i="1"/>
  <c r="CF37" i="1"/>
  <c r="CG37" i="1" s="1"/>
  <c r="J36" i="1"/>
  <c r="CZ36" i="1"/>
  <c r="EF29" i="1" l="1"/>
  <c r="EG29" i="1"/>
  <c r="EH29" i="1" s="1"/>
  <c r="GM29" i="1"/>
  <c r="GO29" i="1" s="1"/>
  <c r="GQ29" i="1"/>
  <c r="GP29" i="1"/>
  <c r="ES30" i="1"/>
  <c r="ET29" i="1"/>
  <c r="EU29" i="1" s="1"/>
  <c r="FE29" i="1" s="1"/>
  <c r="FC29" i="1"/>
  <c r="CH37" i="1"/>
  <c r="CK37" i="1" s="1"/>
  <c r="CU37" i="1" s="1"/>
  <c r="DA37" i="1" s="1"/>
  <c r="M37" i="1" s="1"/>
  <c r="BC30" i="1"/>
  <c r="BB30" i="1"/>
  <c r="DK30" i="1" l="1"/>
  <c r="DM30" i="1" s="1"/>
  <c r="BD30" i="1"/>
  <c r="BE30" i="1" s="1"/>
  <c r="BF30" i="1" s="1"/>
  <c r="BP30" i="1" s="1"/>
  <c r="FU30" i="1"/>
  <c r="FV30" i="1" s="1"/>
  <c r="FH29" i="1"/>
  <c r="FJ29" i="1" s="1"/>
  <c r="FL29" i="1"/>
  <c r="FK29" i="1"/>
  <c r="CX37" i="1"/>
  <c r="H37" i="1"/>
  <c r="DB37" i="1"/>
  <c r="DL30" i="1" l="1"/>
  <c r="DN30" i="1" s="1"/>
  <c r="DO30" i="1" s="1"/>
  <c r="FW30" i="1"/>
  <c r="FT30" i="1"/>
  <c r="GF30" i="1" s="1"/>
  <c r="CF38" i="1"/>
  <c r="CG38" i="1" s="1"/>
  <c r="CZ37" i="1"/>
  <c r="L37" i="1" s="1"/>
  <c r="J37" i="1"/>
  <c r="BS30" i="1"/>
  <c r="BU30" i="1" s="1"/>
  <c r="BW30" i="1"/>
  <c r="EP30" i="1"/>
  <c r="EQ30" i="1" s="1"/>
  <c r="BV30" i="1"/>
  <c r="DJ30" i="1" l="1"/>
  <c r="DP30" i="1" s="1"/>
  <c r="DZ30" i="1" s="1"/>
  <c r="BA31" i="1"/>
  <c r="BX30" i="1"/>
  <c r="ER30" i="1"/>
  <c r="EO30" i="1"/>
  <c r="FA30" i="1" s="1"/>
  <c r="CH38" i="1"/>
  <c r="CK38" i="1" s="1"/>
  <c r="CU38" i="1" s="1"/>
  <c r="DA38" i="1" s="1"/>
  <c r="M38" i="1" s="1"/>
  <c r="FY30" i="1"/>
  <c r="FZ30" i="1" s="1"/>
  <c r="GJ30" i="1" s="1"/>
  <c r="GH30" i="1"/>
  <c r="FX31" i="1"/>
  <c r="FC30" i="1" l="1"/>
  <c r="ET30" i="1"/>
  <c r="EU30" i="1" s="1"/>
  <c r="FE30" i="1" s="1"/>
  <c r="ES31" i="1"/>
  <c r="BC31" i="1"/>
  <c r="BB31" i="1"/>
  <c r="GM30" i="1"/>
  <c r="GO30" i="1" s="1"/>
  <c r="GQ30" i="1"/>
  <c r="GP30" i="1"/>
  <c r="CX38" i="1"/>
  <c r="H38" i="1"/>
  <c r="DB38" i="1"/>
  <c r="EC30" i="1"/>
  <c r="EE30" i="1" s="1"/>
  <c r="EG30" i="1"/>
  <c r="EF30" i="1"/>
  <c r="FH30" i="1" l="1"/>
  <c r="FJ30" i="1" s="1"/>
  <c r="FL30" i="1"/>
  <c r="FK30" i="1"/>
  <c r="DK31" i="1"/>
  <c r="EH30" i="1"/>
  <c r="BD31" i="1"/>
  <c r="BE31" i="1" s="1"/>
  <c r="BF31" i="1" s="1"/>
  <c r="BP31" i="1" s="1"/>
  <c r="BV31" i="1" s="1"/>
  <c r="FU31" i="1"/>
  <c r="FV31" i="1" s="1"/>
  <c r="J38" i="1"/>
  <c r="CZ38" i="1"/>
  <c r="L38" i="1" s="1"/>
  <c r="CF39" i="1"/>
  <c r="CG39" i="1" s="1"/>
  <c r="BS31" i="1" l="1"/>
  <c r="BU31" i="1" s="1"/>
  <c r="BW31" i="1"/>
  <c r="CH39" i="1"/>
  <c r="CK39" i="1" s="1"/>
  <c r="CU39" i="1" s="1"/>
  <c r="DA39" i="1" s="1"/>
  <c r="M39" i="1" s="1"/>
  <c r="DL31" i="1"/>
  <c r="DM31" i="1"/>
  <c r="FT31" i="1"/>
  <c r="GF31" i="1" s="1"/>
  <c r="FW31" i="1"/>
  <c r="EP31" i="1"/>
  <c r="EQ31" i="1" s="1"/>
  <c r="ER31" i="1" l="1"/>
  <c r="EO31" i="1"/>
  <c r="FA31" i="1" s="1"/>
  <c r="DJ31" i="1"/>
  <c r="DN31" i="1"/>
  <c r="DO31" i="1" s="1"/>
  <c r="BA32" i="1"/>
  <c r="BX31" i="1"/>
  <c r="GH31" i="1"/>
  <c r="FX32" i="1"/>
  <c r="FY31" i="1"/>
  <c r="FZ31" i="1" s="1"/>
  <c r="GJ31" i="1" s="1"/>
  <c r="CX39" i="1"/>
  <c r="H39" i="1"/>
  <c r="DB39" i="1"/>
  <c r="DP31" i="1" l="1"/>
  <c r="DZ31" i="1" s="1"/>
  <c r="EF31" i="1" s="1"/>
  <c r="GM31" i="1"/>
  <c r="GO31" i="1" s="1"/>
  <c r="GQ31" i="1"/>
  <c r="GP31" i="1"/>
  <c r="J39" i="1"/>
  <c r="CZ39" i="1"/>
  <c r="L39" i="1" s="1"/>
  <c r="ET31" i="1"/>
  <c r="EU31" i="1" s="1"/>
  <c r="FE31" i="1" s="1"/>
  <c r="FC31" i="1"/>
  <c r="ES32" i="1"/>
  <c r="CF40" i="1"/>
  <c r="CG40" i="1" s="1"/>
  <c r="BC32" i="1"/>
  <c r="BB32" i="1"/>
  <c r="EG31" i="1" l="1"/>
  <c r="DK32" i="1" s="1"/>
  <c r="EC31" i="1"/>
  <c r="EE31" i="1" s="1"/>
  <c r="BD32" i="1"/>
  <c r="BE32" i="1" s="1"/>
  <c r="BF32" i="1" s="1"/>
  <c r="BP32" i="1" s="1"/>
  <c r="BV32" i="1" s="1"/>
  <c r="CH40" i="1"/>
  <c r="CK40" i="1" s="1"/>
  <c r="CU40" i="1" s="1"/>
  <c r="DA40" i="1" s="1"/>
  <c r="M40" i="1" s="1"/>
  <c r="FH31" i="1"/>
  <c r="FJ31" i="1" s="1"/>
  <c r="FL31" i="1"/>
  <c r="FK31" i="1"/>
  <c r="FU32" i="1"/>
  <c r="FV32" i="1" s="1"/>
  <c r="EH31" i="1" l="1"/>
  <c r="CX40" i="1"/>
  <c r="H40" i="1"/>
  <c r="DB40" i="1"/>
  <c r="FW32" i="1"/>
  <c r="FT32" i="1"/>
  <c r="GF32" i="1" s="1"/>
  <c r="DM32" i="1"/>
  <c r="DL32" i="1"/>
  <c r="BS32" i="1"/>
  <c r="BU32" i="1" s="1"/>
  <c r="BW32" i="1"/>
  <c r="EP32" i="1"/>
  <c r="EQ32" i="1" s="1"/>
  <c r="DN32" i="1" l="1"/>
  <c r="DO32" i="1" s="1"/>
  <c r="DJ32" i="1"/>
  <c r="ER32" i="1"/>
  <c r="EO32" i="1"/>
  <c r="FA32" i="1" s="1"/>
  <c r="CF41" i="1"/>
  <c r="CG41" i="1" s="1"/>
  <c r="FX33" i="1"/>
  <c r="GH32" i="1"/>
  <c r="FY32" i="1"/>
  <c r="FZ32" i="1" s="1"/>
  <c r="GJ32" i="1" s="1"/>
  <c r="BA33" i="1"/>
  <c r="BX32" i="1"/>
  <c r="J40" i="1"/>
  <c r="CZ40" i="1"/>
  <c r="L40" i="1" s="1"/>
  <c r="GM32" i="1" l="1"/>
  <c r="GO32" i="1" s="1"/>
  <c r="GQ32" i="1"/>
  <c r="GP32" i="1"/>
  <c r="ET32" i="1"/>
  <c r="EU32" i="1" s="1"/>
  <c r="FE32" i="1" s="1"/>
  <c r="FC32" i="1"/>
  <c r="ES33" i="1"/>
  <c r="CH41" i="1"/>
  <c r="CK41" i="1" s="1"/>
  <c r="CU41" i="1" s="1"/>
  <c r="BC33" i="1"/>
  <c r="BB33" i="1"/>
  <c r="DP32" i="1"/>
  <c r="DZ32" i="1" s="1"/>
  <c r="FH32" i="1" l="1"/>
  <c r="FJ32" i="1" s="1"/>
  <c r="FL32" i="1"/>
  <c r="FK32" i="1"/>
  <c r="CX41" i="1"/>
  <c r="H41" i="1"/>
  <c r="DB41" i="1"/>
  <c r="EC32" i="1"/>
  <c r="EE32" i="1" s="1"/>
  <c r="EG32" i="1"/>
  <c r="EF32" i="1"/>
  <c r="FU33" i="1"/>
  <c r="FV33" i="1" s="1"/>
  <c r="BD33" i="1"/>
  <c r="BE33" i="1" s="1"/>
  <c r="BF33" i="1" s="1"/>
  <c r="BP33" i="1" s="1"/>
  <c r="DA41" i="1"/>
  <c r="M41" i="1" s="1"/>
  <c r="BS33" i="1" l="1"/>
  <c r="BU33" i="1" s="1"/>
  <c r="BW33" i="1"/>
  <c r="FW33" i="1"/>
  <c r="FT33" i="1"/>
  <c r="GF33" i="1" s="1"/>
  <c r="EP33" i="1"/>
  <c r="EQ33" i="1" s="1"/>
  <c r="DK33" i="1"/>
  <c r="EH32" i="1"/>
  <c r="CF42" i="1"/>
  <c r="CG42" i="1" s="1"/>
  <c r="BV33" i="1"/>
  <c r="CZ41" i="1"/>
  <c r="L41" i="1" s="1"/>
  <c r="J41" i="1"/>
  <c r="FY33" i="1" l="1"/>
  <c r="FZ33" i="1" s="1"/>
  <c r="GJ33" i="1" s="1"/>
  <c r="FX34" i="1"/>
  <c r="GH33" i="1"/>
  <c r="CH42" i="1"/>
  <c r="CK42" i="1" s="1"/>
  <c r="CU42" i="1" s="1"/>
  <c r="ER33" i="1"/>
  <c r="EO33" i="1"/>
  <c r="FA33" i="1" s="1"/>
  <c r="BA34" i="1"/>
  <c r="BX33" i="1"/>
  <c r="DL33" i="1"/>
  <c r="DM33" i="1"/>
  <c r="CX42" i="1" l="1"/>
  <c r="H42" i="1"/>
  <c r="DB42" i="1"/>
  <c r="DJ33" i="1"/>
  <c r="DN33" i="1"/>
  <c r="DO33" i="1" s="1"/>
  <c r="DA42" i="1"/>
  <c r="M42" i="1" s="1"/>
  <c r="GM33" i="1"/>
  <c r="GO33" i="1" s="1"/>
  <c r="GQ33" i="1"/>
  <c r="GP33" i="1"/>
  <c r="BC34" i="1"/>
  <c r="BB34" i="1"/>
  <c r="ET33" i="1"/>
  <c r="EU33" i="1" s="1"/>
  <c r="FE33" i="1" s="1"/>
  <c r="FC33" i="1"/>
  <c r="ES34" i="1"/>
  <c r="DP33" i="1" l="1"/>
  <c r="DZ33" i="1" s="1"/>
  <c r="EC33" i="1" s="1"/>
  <c r="EE33" i="1" s="1"/>
  <c r="FH33" i="1"/>
  <c r="FJ33" i="1" s="1"/>
  <c r="FL33" i="1"/>
  <c r="FK33" i="1"/>
  <c r="BD34" i="1"/>
  <c r="BE34" i="1" s="1"/>
  <c r="BF34" i="1" s="1"/>
  <c r="BP34" i="1" s="1"/>
  <c r="CF43" i="1"/>
  <c r="CG43" i="1" s="1"/>
  <c r="FU34" i="1"/>
  <c r="FV34" i="1" s="1"/>
  <c r="CZ42" i="1"/>
  <c r="L42" i="1" s="1"/>
  <c r="J42" i="1"/>
  <c r="EF33" i="1" l="1"/>
  <c r="EG33" i="1"/>
  <c r="DK34" i="1" s="1"/>
  <c r="BS34" i="1"/>
  <c r="BU34" i="1" s="1"/>
  <c r="BW34" i="1"/>
  <c r="BV34" i="1"/>
  <c r="FW34" i="1"/>
  <c r="FT34" i="1"/>
  <c r="GF34" i="1" s="1"/>
  <c r="CH43" i="1"/>
  <c r="CK43" i="1" s="1"/>
  <c r="CU43" i="1" s="1"/>
  <c r="EP34" i="1"/>
  <c r="EQ34" i="1" s="1"/>
  <c r="EH33" i="1" l="1"/>
  <c r="CX43" i="1"/>
  <c r="H43" i="1"/>
  <c r="DB43" i="1"/>
  <c r="FX35" i="1"/>
  <c r="FY34" i="1"/>
  <c r="FZ34" i="1" s="1"/>
  <c r="GJ34" i="1" s="1"/>
  <c r="GH34" i="1"/>
  <c r="ER34" i="1"/>
  <c r="EO34" i="1"/>
  <c r="FA34" i="1" s="1"/>
  <c r="DM34" i="1"/>
  <c r="DL34" i="1"/>
  <c r="BA35" i="1"/>
  <c r="BX34" i="1"/>
  <c r="DA43" i="1"/>
  <c r="M43" i="1" s="1"/>
  <c r="BC35" i="1" l="1"/>
  <c r="BB35" i="1"/>
  <c r="GM34" i="1"/>
  <c r="GO34" i="1" s="1"/>
  <c r="GQ34" i="1"/>
  <c r="GP34" i="1"/>
  <c r="DN34" i="1"/>
  <c r="DO34" i="1" s="1"/>
  <c r="DJ34" i="1"/>
  <c r="CF44" i="1"/>
  <c r="CG44" i="1" s="1"/>
  <c r="ET34" i="1"/>
  <c r="EU34" i="1" s="1"/>
  <c r="FE34" i="1" s="1"/>
  <c r="FC34" i="1"/>
  <c r="ES35" i="1"/>
  <c r="J43" i="1"/>
  <c r="CZ43" i="1"/>
  <c r="L43" i="1" s="1"/>
  <c r="DP34" i="1" l="1"/>
  <c r="DZ34" i="1" s="1"/>
  <c r="EC34" i="1" s="1"/>
  <c r="EE34" i="1" s="1"/>
  <c r="FH34" i="1"/>
  <c r="FJ34" i="1" s="1"/>
  <c r="FL34" i="1"/>
  <c r="FK34" i="1"/>
  <c r="FU35" i="1"/>
  <c r="FV35" i="1" s="1"/>
  <c r="CH44" i="1"/>
  <c r="CK44" i="1" s="1"/>
  <c r="CU44" i="1" s="1"/>
  <c r="DA44" i="1" s="1"/>
  <c r="M44" i="1" s="1"/>
  <c r="BD35" i="1"/>
  <c r="BE35" i="1" s="1"/>
  <c r="BF35" i="1" s="1"/>
  <c r="BP35" i="1" s="1"/>
  <c r="EF34" i="1" l="1"/>
  <c r="EG34" i="1"/>
  <c r="DK35" i="1" s="1"/>
  <c r="BS35" i="1"/>
  <c r="BU35" i="1" s="1"/>
  <c r="BW35" i="1"/>
  <c r="BV35" i="1"/>
  <c r="FT35" i="1"/>
  <c r="GF35" i="1" s="1"/>
  <c r="FW35" i="1"/>
  <c r="EP35" i="1"/>
  <c r="EQ35" i="1" s="1"/>
  <c r="CX44" i="1"/>
  <c r="H44" i="1"/>
  <c r="DB44" i="1"/>
  <c r="EH34" i="1" l="1"/>
  <c r="CZ44" i="1"/>
  <c r="L44" i="1" s="1"/>
  <c r="J44" i="1"/>
  <c r="ER35" i="1"/>
  <c r="EO35" i="1"/>
  <c r="FA35" i="1" s="1"/>
  <c r="CF45" i="1"/>
  <c r="CG45" i="1" s="1"/>
  <c r="FX36" i="1"/>
  <c r="FY35" i="1"/>
  <c r="FZ35" i="1" s="1"/>
  <c r="GJ35" i="1" s="1"/>
  <c r="GH35" i="1"/>
  <c r="DL35" i="1"/>
  <c r="DM35" i="1"/>
  <c r="BA36" i="1"/>
  <c r="BX35" i="1"/>
  <c r="GM35" i="1" l="1"/>
  <c r="GO35" i="1" s="1"/>
  <c r="GQ35" i="1"/>
  <c r="GP35" i="1"/>
  <c r="CH45" i="1"/>
  <c r="CK45" i="1" s="1"/>
  <c r="CU45" i="1" s="1"/>
  <c r="BC36" i="1"/>
  <c r="BB36" i="1"/>
  <c r="DJ35" i="1"/>
  <c r="DN35" i="1"/>
  <c r="DO35" i="1" s="1"/>
  <c r="ES36" i="1"/>
  <c r="ET35" i="1"/>
  <c r="EU35" i="1" s="1"/>
  <c r="FE35" i="1" s="1"/>
  <c r="FC35" i="1"/>
  <c r="DP35" i="1" l="1"/>
  <c r="DZ35" i="1" s="1"/>
  <c r="EC35" i="1" s="1"/>
  <c r="EE35" i="1" s="1"/>
  <c r="FH35" i="1"/>
  <c r="FJ35" i="1" s="1"/>
  <c r="FL35" i="1"/>
  <c r="FK35" i="1"/>
  <c r="BD36" i="1"/>
  <c r="BE36" i="1" s="1"/>
  <c r="BF36" i="1" s="1"/>
  <c r="BP36" i="1" s="1"/>
  <c r="H45" i="1"/>
  <c r="CX45" i="1"/>
  <c r="DB45" i="1"/>
  <c r="DA45" i="1"/>
  <c r="M45" i="1" s="1"/>
  <c r="FU36" i="1"/>
  <c r="FV36" i="1" s="1"/>
  <c r="EG35" i="1" l="1"/>
  <c r="DK36" i="1" s="1"/>
  <c r="EF35" i="1"/>
  <c r="BS36" i="1"/>
  <c r="BU36" i="1" s="1"/>
  <c r="BW36" i="1"/>
  <c r="BV36" i="1"/>
  <c r="FT36" i="1"/>
  <c r="GF36" i="1" s="1"/>
  <c r="FW36" i="1"/>
  <c r="EP36" i="1"/>
  <c r="EQ36" i="1" s="1"/>
  <c r="CF46" i="1"/>
  <c r="CG46" i="1" s="1"/>
  <c r="J45" i="1"/>
  <c r="CZ45" i="1"/>
  <c r="L45" i="1" s="1"/>
  <c r="EH35" i="1" l="1"/>
  <c r="EO36" i="1"/>
  <c r="FA36" i="1" s="1"/>
  <c r="ER36" i="1"/>
  <c r="DM36" i="1"/>
  <c r="DL36" i="1"/>
  <c r="GH36" i="1"/>
  <c r="FY36" i="1"/>
  <c r="FZ36" i="1" s="1"/>
  <c r="GJ36" i="1" s="1"/>
  <c r="FX37" i="1"/>
  <c r="CH46" i="1"/>
  <c r="CK46" i="1" s="1"/>
  <c r="CU46" i="1" s="1"/>
  <c r="BA37" i="1"/>
  <c r="BX36" i="1"/>
  <c r="GM36" i="1" l="1"/>
  <c r="GO36" i="1" s="1"/>
  <c r="GQ36" i="1"/>
  <c r="GP36" i="1"/>
  <c r="BB37" i="1"/>
  <c r="BC37" i="1"/>
  <c r="DN36" i="1"/>
  <c r="DO36" i="1" s="1"/>
  <c r="DJ36" i="1"/>
  <c r="H46" i="1"/>
  <c r="CX46" i="1"/>
  <c r="DB46" i="1"/>
  <c r="DA46" i="1"/>
  <c r="M46" i="1" s="1"/>
  <c r="ET36" i="1"/>
  <c r="EU36" i="1" s="1"/>
  <c r="FE36" i="1" s="1"/>
  <c r="FC36" i="1"/>
  <c r="ES37" i="1"/>
  <c r="DP36" i="1" l="1"/>
  <c r="DZ36" i="1" s="1"/>
  <c r="EC36" i="1" s="1"/>
  <c r="EE36" i="1" s="1"/>
  <c r="FH36" i="1"/>
  <c r="FJ36" i="1" s="1"/>
  <c r="FL36" i="1"/>
  <c r="FK36" i="1"/>
  <c r="CF47" i="1"/>
  <c r="CG47" i="1" s="1"/>
  <c r="BD37" i="1"/>
  <c r="BE37" i="1" s="1"/>
  <c r="BF37" i="1" s="1"/>
  <c r="BP37" i="1" s="1"/>
  <c r="J46" i="1"/>
  <c r="CZ46" i="1"/>
  <c r="L46" i="1" s="1"/>
  <c r="FU37" i="1"/>
  <c r="FV37" i="1" s="1"/>
  <c r="EF36" i="1" l="1"/>
  <c r="EG36" i="1"/>
  <c r="EH36" i="1" s="1"/>
  <c r="BS37" i="1"/>
  <c r="BU37" i="1" s="1"/>
  <c r="BW37" i="1"/>
  <c r="BV37" i="1"/>
  <c r="FT37" i="1"/>
  <c r="GF37" i="1" s="1"/>
  <c r="FW37" i="1"/>
  <c r="CH47" i="1"/>
  <c r="CK47" i="1" s="1"/>
  <c r="CU47" i="1" s="1"/>
  <c r="DA47" i="1" s="1"/>
  <c r="M47" i="1" s="1"/>
  <c r="EP37" i="1"/>
  <c r="EQ37" i="1" s="1"/>
  <c r="DK37" i="1" l="1"/>
  <c r="DL37" i="1" s="1"/>
  <c r="FX38" i="1"/>
  <c r="FY37" i="1"/>
  <c r="FZ37" i="1" s="1"/>
  <c r="GJ37" i="1" s="1"/>
  <c r="GH37" i="1"/>
  <c r="EO37" i="1"/>
  <c r="FA37" i="1" s="1"/>
  <c r="ER37" i="1"/>
  <c r="H47" i="1"/>
  <c r="CX47" i="1"/>
  <c r="DB47" i="1"/>
  <c r="BA38" i="1"/>
  <c r="BX37" i="1"/>
  <c r="DM37" i="1" l="1"/>
  <c r="GM37" i="1"/>
  <c r="GO37" i="1" s="1"/>
  <c r="GQ37" i="1"/>
  <c r="GP37" i="1"/>
  <c r="ET37" i="1"/>
  <c r="EU37" i="1" s="1"/>
  <c r="FE37" i="1" s="1"/>
  <c r="ES38" i="1"/>
  <c r="FC37" i="1"/>
  <c r="BC38" i="1"/>
  <c r="BB38" i="1"/>
  <c r="CF48" i="1"/>
  <c r="CG48" i="1" s="1"/>
  <c r="J47" i="1"/>
  <c r="CZ47" i="1"/>
  <c r="L47" i="1" s="1"/>
  <c r="DN37" i="1"/>
  <c r="DO37" i="1" s="1"/>
  <c r="DJ37" i="1"/>
  <c r="DP37" i="1" l="1"/>
  <c r="DZ37" i="1" s="1"/>
  <c r="EC37" i="1" s="1"/>
  <c r="EE37" i="1" s="1"/>
  <c r="FH37" i="1"/>
  <c r="FJ37" i="1" s="1"/>
  <c r="FL37" i="1"/>
  <c r="FK37" i="1"/>
  <c r="CH48" i="1"/>
  <c r="CK48" i="1" s="1"/>
  <c r="CU48" i="1" s="1"/>
  <c r="FU38" i="1"/>
  <c r="FV38" i="1" s="1"/>
  <c r="BD38" i="1"/>
  <c r="BE38" i="1" s="1"/>
  <c r="BF38" i="1" s="1"/>
  <c r="BP38" i="1" s="1"/>
  <c r="EF37" i="1" l="1"/>
  <c r="EG37" i="1"/>
  <c r="EH37" i="1" s="1"/>
  <c r="BS38" i="1"/>
  <c r="BU38" i="1" s="1"/>
  <c r="BW38" i="1"/>
  <c r="CX48" i="1"/>
  <c r="H48" i="1"/>
  <c r="DB48" i="1"/>
  <c r="BV38" i="1"/>
  <c r="EP38" i="1"/>
  <c r="EQ38" i="1" s="1"/>
  <c r="FW38" i="1"/>
  <c r="FT38" i="1"/>
  <c r="GF38" i="1" s="1"/>
  <c r="DA48" i="1"/>
  <c r="M48" i="1" s="1"/>
  <c r="DK38" i="1" l="1"/>
  <c r="DM38" i="1" s="1"/>
  <c r="EO38" i="1"/>
  <c r="FA38" i="1" s="1"/>
  <c r="ER38" i="1"/>
  <c r="GH38" i="1"/>
  <c r="FX39" i="1"/>
  <c r="FY38" i="1"/>
  <c r="FZ38" i="1" s="1"/>
  <c r="GJ38" i="1" s="1"/>
  <c r="J48" i="1"/>
  <c r="CZ48" i="1"/>
  <c r="L48" i="1" s="1"/>
  <c r="BA39" i="1"/>
  <c r="BX38" i="1"/>
  <c r="CF49" i="1"/>
  <c r="CG49" i="1" s="1"/>
  <c r="DL38" i="1" l="1"/>
  <c r="DJ38" i="1" s="1"/>
  <c r="GM38" i="1"/>
  <c r="GO38" i="1" s="1"/>
  <c r="GQ38" i="1"/>
  <c r="GP38" i="1"/>
  <c r="CH49" i="1"/>
  <c r="CK49" i="1" s="1"/>
  <c r="CU49" i="1" s="1"/>
  <c r="BC39" i="1"/>
  <c r="BB39" i="1"/>
  <c r="FC38" i="1"/>
  <c r="ET38" i="1"/>
  <c r="EU38" i="1" s="1"/>
  <c r="FE38" i="1" s="1"/>
  <c r="ES39" i="1"/>
  <c r="DN38" i="1" l="1"/>
  <c r="DO38" i="1" s="1"/>
  <c r="DP38" i="1" s="1"/>
  <c r="DZ38" i="1" s="1"/>
  <c r="EF38" i="1" s="1"/>
  <c r="FH38" i="1"/>
  <c r="FJ38" i="1" s="1"/>
  <c r="FL38" i="1"/>
  <c r="FK38" i="1"/>
  <c r="H49" i="1"/>
  <c r="CX49" i="1"/>
  <c r="DB49" i="1"/>
  <c r="DA49" i="1"/>
  <c r="M49" i="1" s="1"/>
  <c r="FU39" i="1"/>
  <c r="FV39" i="1" s="1"/>
  <c r="BD39" i="1"/>
  <c r="BE39" i="1" s="1"/>
  <c r="BF39" i="1" s="1"/>
  <c r="BP39" i="1" s="1"/>
  <c r="EG38" i="1" l="1"/>
  <c r="EH38" i="1" s="1"/>
  <c r="EC38" i="1"/>
  <c r="EE38" i="1" s="1"/>
  <c r="BS39" i="1"/>
  <c r="BU39" i="1" s="1"/>
  <c r="BW39" i="1"/>
  <c r="BV39" i="1"/>
  <c r="CF50" i="1"/>
  <c r="CG50" i="1" s="1"/>
  <c r="CZ49" i="1"/>
  <c r="L49" i="1" s="1"/>
  <c r="J49" i="1"/>
  <c r="DK39" i="1"/>
  <c r="FW39" i="1"/>
  <c r="FT39" i="1"/>
  <c r="GF39" i="1" s="1"/>
  <c r="EP39" i="1"/>
  <c r="EQ39" i="1" s="1"/>
  <c r="EO39" i="1" l="1"/>
  <c r="FA39" i="1" s="1"/>
  <c r="ER39" i="1"/>
  <c r="GH39" i="1"/>
  <c r="FY39" i="1"/>
  <c r="FZ39" i="1" s="1"/>
  <c r="GJ39" i="1" s="1"/>
  <c r="FX40" i="1"/>
  <c r="BA40" i="1"/>
  <c r="BX39" i="1"/>
  <c r="CH50" i="1"/>
  <c r="CK50" i="1" s="1"/>
  <c r="CU50" i="1" s="1"/>
  <c r="DM39" i="1"/>
  <c r="DL39" i="1"/>
  <c r="GM39" i="1" l="1"/>
  <c r="GO39" i="1" s="1"/>
  <c r="GQ39" i="1"/>
  <c r="GP39" i="1"/>
  <c r="DN39" i="1"/>
  <c r="DO39" i="1" s="1"/>
  <c r="DJ39" i="1"/>
  <c r="H50" i="1"/>
  <c r="CX50" i="1"/>
  <c r="DB50" i="1"/>
  <c r="DA50" i="1"/>
  <c r="M50" i="1" s="1"/>
  <c r="ES40" i="1"/>
  <c r="ET39" i="1"/>
  <c r="EU39" i="1" s="1"/>
  <c r="FE39" i="1" s="1"/>
  <c r="FC39" i="1"/>
  <c r="BB40" i="1"/>
  <c r="BC40" i="1"/>
  <c r="DP39" i="1" l="1"/>
  <c r="DZ39" i="1" s="1"/>
  <c r="EC39" i="1" s="1"/>
  <c r="EE39" i="1" s="1"/>
  <c r="FH39" i="1"/>
  <c r="FJ39" i="1" s="1"/>
  <c r="FL39" i="1"/>
  <c r="FK39" i="1"/>
  <c r="BD40" i="1"/>
  <c r="BE40" i="1" s="1"/>
  <c r="BF40" i="1" s="1"/>
  <c r="BP40" i="1" s="1"/>
  <c r="CF51" i="1"/>
  <c r="CG51" i="1" s="1"/>
  <c r="FU40" i="1"/>
  <c r="FV40" i="1" s="1"/>
  <c r="CZ50" i="1"/>
  <c r="L50" i="1" s="1"/>
  <c r="J50" i="1"/>
  <c r="EF39" i="1" l="1"/>
  <c r="EG39" i="1"/>
  <c r="EH39" i="1" s="1"/>
  <c r="BS40" i="1"/>
  <c r="BU40" i="1" s="1"/>
  <c r="BW40" i="1"/>
  <c r="BV40" i="1"/>
  <c r="FW40" i="1"/>
  <c r="FT40" i="1"/>
  <c r="GF40" i="1" s="1"/>
  <c r="EP40" i="1"/>
  <c r="EQ40" i="1" s="1"/>
  <c r="CH51" i="1"/>
  <c r="CK51" i="1" s="1"/>
  <c r="CU51" i="1" s="1"/>
  <c r="DA51" i="1" s="1"/>
  <c r="M51" i="1" s="1"/>
  <c r="DK40" i="1"/>
  <c r="EO40" i="1" l="1"/>
  <c r="FA40" i="1" s="1"/>
  <c r="ER40" i="1"/>
  <c r="FY40" i="1"/>
  <c r="FZ40" i="1" s="1"/>
  <c r="GJ40" i="1" s="1"/>
  <c r="FX41" i="1"/>
  <c r="GH40" i="1"/>
  <c r="DL40" i="1"/>
  <c r="DM40" i="1"/>
  <c r="BA41" i="1"/>
  <c r="BX40" i="1"/>
  <c r="H51" i="1"/>
  <c r="CX51" i="1"/>
  <c r="DB51" i="1"/>
  <c r="GM40" i="1" l="1"/>
  <c r="GO40" i="1" s="1"/>
  <c r="GQ40" i="1"/>
  <c r="GP40" i="1"/>
  <c r="CZ51" i="1"/>
  <c r="L51" i="1" s="1"/>
  <c r="J51" i="1"/>
  <c r="DJ40" i="1"/>
  <c r="DN40" i="1"/>
  <c r="DO40" i="1" s="1"/>
  <c r="CF52" i="1"/>
  <c r="CG52" i="1" s="1"/>
  <c r="BC41" i="1"/>
  <c r="BB41" i="1"/>
  <c r="ET40" i="1"/>
  <c r="EU40" i="1" s="1"/>
  <c r="FE40" i="1" s="1"/>
  <c r="ES41" i="1"/>
  <c r="FC40" i="1"/>
  <c r="DP40" i="1" l="1"/>
  <c r="DZ40" i="1" s="1"/>
  <c r="EF40" i="1" s="1"/>
  <c r="FH40" i="1"/>
  <c r="FJ40" i="1" s="1"/>
  <c r="FL40" i="1"/>
  <c r="FK40" i="1"/>
  <c r="BD41" i="1"/>
  <c r="BE41" i="1" s="1"/>
  <c r="BF41" i="1" s="1"/>
  <c r="BP41" i="1" s="1"/>
  <c r="CH52" i="1"/>
  <c r="CK52" i="1" s="1"/>
  <c r="CU52" i="1" s="1"/>
  <c r="FU41" i="1"/>
  <c r="FV41" i="1" s="1"/>
  <c r="EG40" i="1" l="1"/>
  <c r="EH40" i="1" s="1"/>
  <c r="EC40" i="1"/>
  <c r="EE40" i="1" s="1"/>
  <c r="BS41" i="1"/>
  <c r="BU41" i="1" s="1"/>
  <c r="BW41" i="1"/>
  <c r="BV41" i="1"/>
  <c r="H52" i="1"/>
  <c r="CX52" i="1"/>
  <c r="DB52" i="1"/>
  <c r="DA52" i="1"/>
  <c r="M52" i="1" s="1"/>
  <c r="FT41" i="1"/>
  <c r="GF41" i="1" s="1"/>
  <c r="FW41" i="1"/>
  <c r="EP41" i="1"/>
  <c r="EQ41" i="1" s="1"/>
  <c r="DK41" i="1" l="1"/>
  <c r="DL41" i="1" s="1"/>
  <c r="CF53" i="1"/>
  <c r="CG53" i="1" s="1"/>
  <c r="CZ52" i="1"/>
  <c r="L52" i="1" s="1"/>
  <c r="J52" i="1"/>
  <c r="FX42" i="1"/>
  <c r="GH41" i="1"/>
  <c r="FY41" i="1"/>
  <c r="FZ41" i="1" s="1"/>
  <c r="GJ41" i="1" s="1"/>
  <c r="BA42" i="1"/>
  <c r="BX41" i="1"/>
  <c r="EO41" i="1"/>
  <c r="FA41" i="1" s="1"/>
  <c r="ER41" i="1"/>
  <c r="DM41" i="1" l="1"/>
  <c r="BC42" i="1"/>
  <c r="BB42" i="1"/>
  <c r="CH53" i="1"/>
  <c r="CK53" i="1" s="1"/>
  <c r="CU53" i="1" s="1"/>
  <c r="GM41" i="1"/>
  <c r="GO41" i="1" s="1"/>
  <c r="GQ41" i="1"/>
  <c r="GP41" i="1"/>
  <c r="FC41" i="1"/>
  <c r="ES42" i="1"/>
  <c r="ET41" i="1"/>
  <c r="EU41" i="1" s="1"/>
  <c r="FE41" i="1" s="1"/>
  <c r="DN41" i="1"/>
  <c r="DO41" i="1" s="1"/>
  <c r="DJ41" i="1"/>
  <c r="DP41" i="1" l="1"/>
  <c r="DZ41" i="1" s="1"/>
  <c r="EF41" i="1" s="1"/>
  <c r="FH41" i="1"/>
  <c r="FJ41" i="1" s="1"/>
  <c r="FL41" i="1"/>
  <c r="FK41" i="1"/>
  <c r="H53" i="1"/>
  <c r="CX53" i="1"/>
  <c r="DB53" i="1"/>
  <c r="DA53" i="1"/>
  <c r="M53" i="1" s="1"/>
  <c r="BD42" i="1"/>
  <c r="BE42" i="1" s="1"/>
  <c r="BF42" i="1" s="1"/>
  <c r="BP42" i="1" s="1"/>
  <c r="FU42" i="1"/>
  <c r="FV42" i="1" s="1"/>
  <c r="EC41" i="1" l="1"/>
  <c r="EE41" i="1" s="1"/>
  <c r="EG41" i="1"/>
  <c r="DK42" i="1" s="1"/>
  <c r="BS42" i="1"/>
  <c r="BU42" i="1" s="1"/>
  <c r="BW42" i="1"/>
  <c r="BV42" i="1"/>
  <c r="FW42" i="1"/>
  <c r="FT42" i="1"/>
  <c r="GF42" i="1" s="1"/>
  <c r="CF54" i="1"/>
  <c r="CG54" i="1" s="1"/>
  <c r="CZ53" i="1"/>
  <c r="L53" i="1" s="1"/>
  <c r="J53" i="1"/>
  <c r="EP42" i="1"/>
  <c r="EQ42" i="1" s="1"/>
  <c r="EH41" i="1" l="1"/>
  <c r="GH42" i="1"/>
  <c r="FX43" i="1"/>
  <c r="FY42" i="1"/>
  <c r="FZ42" i="1" s="1"/>
  <c r="GJ42" i="1" s="1"/>
  <c r="CH54" i="1"/>
  <c r="CK54" i="1" s="1"/>
  <c r="CU54" i="1" s="1"/>
  <c r="EO42" i="1"/>
  <c r="FA42" i="1" s="1"/>
  <c r="ER42" i="1"/>
  <c r="DL42" i="1"/>
  <c r="DM42" i="1"/>
  <c r="BA43" i="1"/>
  <c r="BX42" i="1"/>
  <c r="CX54" i="1" l="1"/>
  <c r="H54" i="1"/>
  <c r="DB54" i="1"/>
  <c r="DA54" i="1"/>
  <c r="M54" i="1" s="1"/>
  <c r="GM42" i="1"/>
  <c r="GO42" i="1" s="1"/>
  <c r="GQ42" i="1"/>
  <c r="GP42" i="1"/>
  <c r="ES43" i="1"/>
  <c r="FC42" i="1"/>
  <c r="ET42" i="1"/>
  <c r="EU42" i="1" s="1"/>
  <c r="FE42" i="1" s="1"/>
  <c r="DJ42" i="1"/>
  <c r="DN42" i="1"/>
  <c r="DO42" i="1" s="1"/>
  <c r="DP42" i="1" s="1"/>
  <c r="DZ42" i="1" s="1"/>
  <c r="BC43" i="1"/>
  <c r="BB43" i="1"/>
  <c r="FH42" i="1" l="1"/>
  <c r="FJ42" i="1" s="1"/>
  <c r="FL42" i="1"/>
  <c r="FK42" i="1"/>
  <c r="EC42" i="1"/>
  <c r="EE42" i="1" s="1"/>
  <c r="EG42" i="1"/>
  <c r="FU43" i="1"/>
  <c r="FV43" i="1" s="1"/>
  <c r="EF42" i="1"/>
  <c r="CF55" i="1"/>
  <c r="CG55" i="1" s="1"/>
  <c r="BD43" i="1"/>
  <c r="BE43" i="1" s="1"/>
  <c r="BF43" i="1" s="1"/>
  <c r="BP43" i="1" s="1"/>
  <c r="J54" i="1"/>
  <c r="CZ54" i="1"/>
  <c r="L54" i="1" s="1"/>
  <c r="BS43" i="1" l="1"/>
  <c r="BU43" i="1" s="1"/>
  <c r="BW43" i="1"/>
  <c r="BV43" i="1"/>
  <c r="DK43" i="1"/>
  <c r="EH42" i="1"/>
  <c r="CH55" i="1"/>
  <c r="CK55" i="1" s="1"/>
  <c r="CU55" i="1" s="1"/>
  <c r="DA55" i="1" s="1"/>
  <c r="M55" i="1" s="1"/>
  <c r="EP43" i="1"/>
  <c r="EQ43" i="1" s="1"/>
  <c r="FT43" i="1"/>
  <c r="GF43" i="1" s="1"/>
  <c r="FW43" i="1"/>
  <c r="DM43" i="1" l="1"/>
  <c r="DL43" i="1"/>
  <c r="FX44" i="1"/>
  <c r="FY43" i="1"/>
  <c r="FZ43" i="1" s="1"/>
  <c r="GJ43" i="1" s="1"/>
  <c r="GH43" i="1"/>
  <c r="BA44" i="1"/>
  <c r="BX43" i="1"/>
  <c r="CX55" i="1"/>
  <c r="H55" i="1"/>
  <c r="DB55" i="1"/>
  <c r="ER43" i="1"/>
  <c r="EO43" i="1"/>
  <c r="FA43" i="1" s="1"/>
  <c r="GM43" i="1" l="1"/>
  <c r="GO43" i="1" s="1"/>
  <c r="GQ43" i="1"/>
  <c r="GP43" i="1"/>
  <c r="BB44" i="1"/>
  <c r="BC44" i="1"/>
  <c r="ES44" i="1"/>
  <c r="FC43" i="1"/>
  <c r="ET43" i="1"/>
  <c r="EU43" i="1" s="1"/>
  <c r="FE43" i="1" s="1"/>
  <c r="CF56" i="1"/>
  <c r="CG56" i="1" s="1"/>
  <c r="CZ55" i="1"/>
  <c r="L55" i="1" s="1"/>
  <c r="J55" i="1"/>
  <c r="DN43" i="1"/>
  <c r="DO43" i="1" s="1"/>
  <c r="DJ43" i="1"/>
  <c r="DP43" i="1" l="1"/>
  <c r="DZ43" i="1" s="1"/>
  <c r="EC43" i="1" s="1"/>
  <c r="EE43" i="1" s="1"/>
  <c r="FH43" i="1"/>
  <c r="FJ43" i="1" s="1"/>
  <c r="FL43" i="1"/>
  <c r="FK43" i="1"/>
  <c r="CH56" i="1"/>
  <c r="CK56" i="1" s="1"/>
  <c r="CU56" i="1" s="1"/>
  <c r="DA56" i="1" s="1"/>
  <c r="M56" i="1" s="1"/>
  <c r="BD44" i="1"/>
  <c r="BE44" i="1" s="1"/>
  <c r="BF44" i="1" s="1"/>
  <c r="BP44" i="1" s="1"/>
  <c r="FU44" i="1"/>
  <c r="FV44" i="1" s="1"/>
  <c r="EG43" i="1" l="1"/>
  <c r="DK44" i="1" s="1"/>
  <c r="EF43" i="1"/>
  <c r="FW44" i="1"/>
  <c r="FT44" i="1"/>
  <c r="GF44" i="1" s="1"/>
  <c r="BS44" i="1"/>
  <c r="BU44" i="1" s="1"/>
  <c r="BW44" i="1"/>
  <c r="CX56" i="1"/>
  <c r="H56" i="1"/>
  <c r="DB56" i="1"/>
  <c r="EP44" i="1"/>
  <c r="EQ44" i="1" s="1"/>
  <c r="BV44" i="1"/>
  <c r="EH43" i="1" l="1"/>
  <c r="DM44" i="1"/>
  <c r="DL44" i="1"/>
  <c r="ER44" i="1"/>
  <c r="EO44" i="1"/>
  <c r="FA44" i="1" s="1"/>
  <c r="BA45" i="1"/>
  <c r="BX44" i="1"/>
  <c r="CF57" i="1"/>
  <c r="CG57" i="1" s="1"/>
  <c r="GH44" i="1"/>
  <c r="FY44" i="1"/>
  <c r="FZ44" i="1" s="1"/>
  <c r="GJ44" i="1" s="1"/>
  <c r="FX45" i="1"/>
  <c r="J56" i="1"/>
  <c r="CZ56" i="1"/>
  <c r="L56" i="1" s="1"/>
  <c r="GM44" i="1" l="1"/>
  <c r="GO44" i="1" s="1"/>
  <c r="GQ44" i="1"/>
  <c r="GP44" i="1"/>
  <c r="BC45" i="1"/>
  <c r="BB45" i="1"/>
  <c r="CH57" i="1"/>
  <c r="CK57" i="1" s="1"/>
  <c r="CU57" i="1" s="1"/>
  <c r="DN44" i="1"/>
  <c r="DO44" i="1" s="1"/>
  <c r="DJ44" i="1"/>
  <c r="ES45" i="1"/>
  <c r="FC44" i="1"/>
  <c r="ET44" i="1"/>
  <c r="EU44" i="1" s="1"/>
  <c r="FE44" i="1" s="1"/>
  <c r="DP44" i="1" l="1"/>
  <c r="DZ44" i="1" s="1"/>
  <c r="EC44" i="1" s="1"/>
  <c r="EE44" i="1" s="1"/>
  <c r="H57" i="1"/>
  <c r="CX57" i="1"/>
  <c r="DB57" i="1"/>
  <c r="DA57" i="1"/>
  <c r="M57" i="1" s="1"/>
  <c r="FH44" i="1"/>
  <c r="FJ44" i="1" s="1"/>
  <c r="FL44" i="1"/>
  <c r="FK44" i="1"/>
  <c r="BD45" i="1"/>
  <c r="BE45" i="1" s="1"/>
  <c r="BF45" i="1" s="1"/>
  <c r="BP45" i="1" s="1"/>
  <c r="FU45" i="1"/>
  <c r="FV45" i="1" s="1"/>
  <c r="EF44" i="1" l="1"/>
  <c r="EG44" i="1"/>
  <c r="DK45" i="1" s="1"/>
  <c r="BS45" i="1"/>
  <c r="BU45" i="1" s="1"/>
  <c r="BW45" i="1"/>
  <c r="BV45" i="1"/>
  <c r="CF58" i="1"/>
  <c r="CG58" i="1" s="1"/>
  <c r="J57" i="1"/>
  <c r="CZ57" i="1"/>
  <c r="L57" i="1" s="1"/>
  <c r="FW45" i="1"/>
  <c r="FT45" i="1"/>
  <c r="GF45" i="1" s="1"/>
  <c r="EP45" i="1"/>
  <c r="EQ45" i="1" s="1"/>
  <c r="EH44" i="1" l="1"/>
  <c r="DL45" i="1"/>
  <c r="DM45" i="1"/>
  <c r="ER45" i="1"/>
  <c r="EO45" i="1"/>
  <c r="FA45" i="1" s="1"/>
  <c r="CH58" i="1"/>
  <c r="CK58" i="1" s="1"/>
  <c r="CU58" i="1" s="1"/>
  <c r="GH45" i="1"/>
  <c r="FX46" i="1"/>
  <c r="FY45" i="1"/>
  <c r="FZ45" i="1" s="1"/>
  <c r="GJ45" i="1" s="1"/>
  <c r="BA46" i="1"/>
  <c r="BX45" i="1"/>
  <c r="CX58" i="1" l="1"/>
  <c r="H58" i="1"/>
  <c r="DB58" i="1"/>
  <c r="GM45" i="1"/>
  <c r="GO45" i="1" s="1"/>
  <c r="GQ45" i="1"/>
  <c r="GP45" i="1"/>
  <c r="ES46" i="1"/>
  <c r="ET45" i="1"/>
  <c r="EU45" i="1" s="1"/>
  <c r="FE45" i="1" s="1"/>
  <c r="FC45" i="1"/>
  <c r="BB46" i="1"/>
  <c r="BC46" i="1"/>
  <c r="DA58" i="1"/>
  <c r="M58" i="1" s="1"/>
  <c r="DJ45" i="1"/>
  <c r="DN45" i="1"/>
  <c r="DO45" i="1" s="1"/>
  <c r="DP45" i="1" l="1"/>
  <c r="DZ45" i="1" s="1"/>
  <c r="EF45" i="1" s="1"/>
  <c r="FH45" i="1"/>
  <c r="FJ45" i="1" s="1"/>
  <c r="FL45" i="1"/>
  <c r="FK45" i="1"/>
  <c r="FU46" i="1"/>
  <c r="FV46" i="1" s="1"/>
  <c r="BD46" i="1"/>
  <c r="BE46" i="1" s="1"/>
  <c r="BF46" i="1" s="1"/>
  <c r="BP46" i="1" s="1"/>
  <c r="CF59" i="1"/>
  <c r="CG59" i="1" s="1"/>
  <c r="CZ58" i="1"/>
  <c r="L58" i="1" s="1"/>
  <c r="J58" i="1"/>
  <c r="EG45" i="1" l="1"/>
  <c r="EH45" i="1" s="1"/>
  <c r="EC45" i="1"/>
  <c r="EE45" i="1" s="1"/>
  <c r="BS46" i="1"/>
  <c r="BU46" i="1" s="1"/>
  <c r="BW46" i="1"/>
  <c r="BV46" i="1"/>
  <c r="FT46" i="1"/>
  <c r="GF46" i="1" s="1"/>
  <c r="FW46" i="1"/>
  <c r="EP46" i="1"/>
  <c r="EQ46" i="1" s="1"/>
  <c r="CH59" i="1"/>
  <c r="CK59" i="1" s="1"/>
  <c r="CU59" i="1" s="1"/>
  <c r="DK46" i="1" l="1"/>
  <c r="DL46" i="1" s="1"/>
  <c r="FY46" i="1"/>
  <c r="FZ46" i="1" s="1"/>
  <c r="GJ46" i="1" s="1"/>
  <c r="GH46" i="1"/>
  <c r="FX47" i="1"/>
  <c r="CX59" i="1"/>
  <c r="H59" i="1"/>
  <c r="DB59" i="1"/>
  <c r="DA59" i="1"/>
  <c r="M59" i="1" s="1"/>
  <c r="BA47" i="1"/>
  <c r="BX46" i="1"/>
  <c r="ER46" i="1"/>
  <c r="EO46" i="1"/>
  <c r="FA46" i="1" s="1"/>
  <c r="DM46" i="1" l="1"/>
  <c r="J59" i="1"/>
  <c r="CZ59" i="1"/>
  <c r="L59" i="1" s="1"/>
  <c r="GM46" i="1"/>
  <c r="GO46" i="1" s="1"/>
  <c r="GQ46" i="1"/>
  <c r="GP46" i="1"/>
  <c r="CF60" i="1"/>
  <c r="CG60" i="1" s="1"/>
  <c r="BB47" i="1"/>
  <c r="BC47" i="1"/>
  <c r="ET46" i="1"/>
  <c r="EU46" i="1" s="1"/>
  <c r="FE46" i="1" s="1"/>
  <c r="ES47" i="1"/>
  <c r="FC46" i="1"/>
  <c r="DN46" i="1"/>
  <c r="DO46" i="1" s="1"/>
  <c r="DJ46" i="1"/>
  <c r="DP46" i="1" l="1"/>
  <c r="DZ46" i="1" s="1"/>
  <c r="EC46" i="1" s="1"/>
  <c r="EE46" i="1" s="1"/>
  <c r="FH46" i="1"/>
  <c r="FJ46" i="1" s="1"/>
  <c r="FL46" i="1"/>
  <c r="FK46" i="1"/>
  <c r="CH60" i="1"/>
  <c r="CK60" i="1" s="1"/>
  <c r="CU60" i="1" s="1"/>
  <c r="DA60" i="1" s="1"/>
  <c r="M60" i="1" s="1"/>
  <c r="BD47" i="1"/>
  <c r="BE47" i="1" s="1"/>
  <c r="BF47" i="1" s="1"/>
  <c r="BP47" i="1" s="1"/>
  <c r="FU47" i="1"/>
  <c r="FV47" i="1" s="1"/>
  <c r="EF46" i="1" l="1"/>
  <c r="EG46" i="1"/>
  <c r="DK47" i="1" s="1"/>
  <c r="BS47" i="1"/>
  <c r="BU47" i="1" s="1"/>
  <c r="BW47" i="1"/>
  <c r="BV47" i="1"/>
  <c r="FT47" i="1"/>
  <c r="GF47" i="1" s="1"/>
  <c r="FW47" i="1"/>
  <c r="EP47" i="1"/>
  <c r="EQ47" i="1" s="1"/>
  <c r="CX60" i="1"/>
  <c r="H60" i="1"/>
  <c r="DB60" i="1"/>
  <c r="EH46" i="1" l="1"/>
  <c r="CF61" i="1"/>
  <c r="CG61" i="1" s="1"/>
  <c r="J60" i="1"/>
  <c r="CZ60" i="1"/>
  <c r="L60" i="1" s="1"/>
  <c r="GH47" i="1"/>
  <c r="FX48" i="1"/>
  <c r="FY47" i="1"/>
  <c r="FZ47" i="1" s="1"/>
  <c r="GJ47" i="1" s="1"/>
  <c r="BA48" i="1"/>
  <c r="BX47" i="1"/>
  <c r="EO47" i="1"/>
  <c r="FA47" i="1" s="1"/>
  <c r="ER47" i="1"/>
  <c r="DL47" i="1"/>
  <c r="DM47" i="1"/>
  <c r="GM47" i="1" l="1"/>
  <c r="GO47" i="1" s="1"/>
  <c r="GQ47" i="1"/>
  <c r="GP47" i="1"/>
  <c r="DJ47" i="1"/>
  <c r="DN47" i="1"/>
  <c r="DO47" i="1" s="1"/>
  <c r="BC48" i="1"/>
  <c r="BB48" i="1"/>
  <c r="ES48" i="1"/>
  <c r="FC47" i="1"/>
  <c r="ET47" i="1"/>
  <c r="EU47" i="1" s="1"/>
  <c r="FE47" i="1" s="1"/>
  <c r="CH61" i="1"/>
  <c r="CK61" i="1" s="1"/>
  <c r="CU61" i="1" s="1"/>
  <c r="DA61" i="1" s="1"/>
  <c r="M61" i="1" s="1"/>
  <c r="DP47" i="1" l="1"/>
  <c r="DZ47" i="1" s="1"/>
  <c r="EC47" i="1" s="1"/>
  <c r="EE47" i="1" s="1"/>
  <c r="FH47" i="1"/>
  <c r="FJ47" i="1" s="1"/>
  <c r="FL47" i="1"/>
  <c r="FK47" i="1"/>
  <c r="H61" i="1"/>
  <c r="CX61" i="1"/>
  <c r="DB61" i="1"/>
  <c r="FU48" i="1"/>
  <c r="FV48" i="1" s="1"/>
  <c r="BD48" i="1"/>
  <c r="BE48" i="1" s="1"/>
  <c r="BF48" i="1" s="1"/>
  <c r="BP48" i="1" s="1"/>
  <c r="EF47" i="1" l="1"/>
  <c r="EG47" i="1"/>
  <c r="EH47" i="1" s="1"/>
  <c r="J61" i="1"/>
  <c r="CZ61" i="1"/>
  <c r="L61" i="1" s="1"/>
  <c r="BS48" i="1"/>
  <c r="BU48" i="1" s="1"/>
  <c r="BW48" i="1"/>
  <c r="BV48" i="1"/>
  <c r="EP48" i="1"/>
  <c r="EQ48" i="1" s="1"/>
  <c r="FT48" i="1"/>
  <c r="GF48" i="1" s="1"/>
  <c r="FW48" i="1"/>
  <c r="CF62" i="1"/>
  <c r="CG62" i="1" s="1"/>
  <c r="DK48" i="1" l="1"/>
  <c r="DL48" i="1" s="1"/>
  <c r="GH48" i="1"/>
  <c r="FX49" i="1"/>
  <c r="FY48" i="1"/>
  <c r="FZ48" i="1" s="1"/>
  <c r="GJ48" i="1" s="1"/>
  <c r="CH62" i="1"/>
  <c r="CK62" i="1" s="1"/>
  <c r="CU62" i="1" s="1"/>
  <c r="DA62" i="1" s="1"/>
  <c r="M62" i="1" s="1"/>
  <c r="EO48" i="1"/>
  <c r="FA48" i="1" s="1"/>
  <c r="ER48" i="1"/>
  <c r="BA49" i="1"/>
  <c r="BX48" i="1"/>
  <c r="DM48" i="1" l="1"/>
  <c r="GM48" i="1"/>
  <c r="GO48" i="1" s="1"/>
  <c r="GQ48" i="1"/>
  <c r="GP48" i="1"/>
  <c r="CX62" i="1"/>
  <c r="H62" i="1"/>
  <c r="DB62" i="1"/>
  <c r="FC48" i="1"/>
  <c r="ES49" i="1"/>
  <c r="ET48" i="1"/>
  <c r="EU48" i="1" s="1"/>
  <c r="FE48" i="1" s="1"/>
  <c r="BB49" i="1"/>
  <c r="BC49" i="1"/>
  <c r="DJ48" i="1"/>
  <c r="DN48" i="1"/>
  <c r="DO48" i="1" s="1"/>
  <c r="DP48" i="1" l="1"/>
  <c r="DZ48" i="1" s="1"/>
  <c r="EF48" i="1" s="1"/>
  <c r="FH48" i="1"/>
  <c r="FJ48" i="1" s="1"/>
  <c r="FL48" i="1"/>
  <c r="FK48" i="1"/>
  <c r="CF63" i="1"/>
  <c r="CG63" i="1" s="1"/>
  <c r="CZ62" i="1"/>
  <c r="L62" i="1" s="1"/>
  <c r="J62" i="1"/>
  <c r="BD49" i="1"/>
  <c r="BE49" i="1" s="1"/>
  <c r="BF49" i="1" s="1"/>
  <c r="BP49" i="1" s="1"/>
  <c r="FU49" i="1"/>
  <c r="FV49" i="1" s="1"/>
  <c r="EC48" i="1" l="1"/>
  <c r="EE48" i="1" s="1"/>
  <c r="EG48" i="1"/>
  <c r="EH48" i="1" s="1"/>
  <c r="BS49" i="1"/>
  <c r="BU49" i="1" s="1"/>
  <c r="BW49" i="1"/>
  <c r="BV49" i="1"/>
  <c r="DK49" i="1"/>
  <c r="FT49" i="1"/>
  <c r="GF49" i="1" s="1"/>
  <c r="FW49" i="1"/>
  <c r="CH63" i="1"/>
  <c r="CK63" i="1" s="1"/>
  <c r="CU63" i="1" s="1"/>
  <c r="EP49" i="1"/>
  <c r="EQ49" i="1" s="1"/>
  <c r="ER49" i="1" l="1"/>
  <c r="EO49" i="1"/>
  <c r="FA49" i="1" s="1"/>
  <c r="CX63" i="1"/>
  <c r="H63" i="1"/>
  <c r="DB63" i="1"/>
  <c r="DA63" i="1"/>
  <c r="M63" i="1" s="1"/>
  <c r="BA50" i="1"/>
  <c r="BX49" i="1"/>
  <c r="FY49" i="1"/>
  <c r="FZ49" i="1" s="1"/>
  <c r="GJ49" i="1" s="1"/>
  <c r="FX50" i="1"/>
  <c r="GH49" i="1"/>
  <c r="DL49" i="1"/>
  <c r="DM49" i="1"/>
  <c r="BB50" i="1" l="1"/>
  <c r="BC50" i="1"/>
  <c r="CF64" i="1"/>
  <c r="CG64" i="1" s="1"/>
  <c r="GM49" i="1"/>
  <c r="GO49" i="1" s="1"/>
  <c r="GQ49" i="1"/>
  <c r="GP49" i="1"/>
  <c r="J63" i="1"/>
  <c r="CZ63" i="1"/>
  <c r="L63" i="1" s="1"/>
  <c r="DN49" i="1"/>
  <c r="DO49" i="1" s="1"/>
  <c r="DJ49" i="1"/>
  <c r="FC49" i="1"/>
  <c r="ES50" i="1"/>
  <c r="ET49" i="1"/>
  <c r="EU49" i="1" s="1"/>
  <c r="FE49" i="1" s="1"/>
  <c r="DP49" i="1" l="1"/>
  <c r="DZ49" i="1" s="1"/>
  <c r="EC49" i="1" s="1"/>
  <c r="EE49" i="1" s="1"/>
  <c r="FH49" i="1"/>
  <c r="FJ49" i="1" s="1"/>
  <c r="FL49" i="1"/>
  <c r="FK49" i="1"/>
  <c r="FU50" i="1"/>
  <c r="FV50" i="1" s="1"/>
  <c r="CH64" i="1"/>
  <c r="CK64" i="1" s="1"/>
  <c r="CU64" i="1" s="1"/>
  <c r="BD50" i="1"/>
  <c r="BE50" i="1" s="1"/>
  <c r="BF50" i="1" s="1"/>
  <c r="BP50" i="1" s="1"/>
  <c r="EF49" i="1" l="1"/>
  <c r="EG49" i="1"/>
  <c r="EH49" i="1" s="1"/>
  <c r="BS50" i="1"/>
  <c r="BU50" i="1" s="1"/>
  <c r="BW50" i="1"/>
  <c r="BV50" i="1"/>
  <c r="FW50" i="1"/>
  <c r="FT50" i="1"/>
  <c r="GF50" i="1" s="1"/>
  <c r="H64" i="1"/>
  <c r="CX64" i="1"/>
  <c r="DB64" i="1"/>
  <c r="EP50" i="1"/>
  <c r="EQ50" i="1" s="1"/>
  <c r="DA64" i="1"/>
  <c r="M64" i="1" s="1"/>
  <c r="DK50" i="1" l="1"/>
  <c r="DL50" i="1" s="1"/>
  <c r="CZ64" i="1"/>
  <c r="L64" i="1" s="1"/>
  <c r="J64" i="1"/>
  <c r="FX51" i="1"/>
  <c r="GH50" i="1"/>
  <c r="FY50" i="1"/>
  <c r="FZ50" i="1" s="1"/>
  <c r="GJ50" i="1" s="1"/>
  <c r="EO50" i="1"/>
  <c r="FA50" i="1" s="1"/>
  <c r="ER50" i="1"/>
  <c r="BA51" i="1"/>
  <c r="BX50" i="1"/>
  <c r="CF65" i="1"/>
  <c r="CG65" i="1" s="1"/>
  <c r="DM50" i="1" l="1"/>
  <c r="ES51" i="1"/>
  <c r="FC50" i="1"/>
  <c r="ET50" i="1"/>
  <c r="EU50" i="1" s="1"/>
  <c r="FE50" i="1" s="1"/>
  <c r="CH65" i="1"/>
  <c r="CK65" i="1" s="1"/>
  <c r="CU65" i="1" s="1"/>
  <c r="DA65" i="1" s="1"/>
  <c r="M65" i="1" s="1"/>
  <c r="GM50" i="1"/>
  <c r="GO50" i="1" s="1"/>
  <c r="GQ50" i="1"/>
  <c r="GP50" i="1"/>
  <c r="BB51" i="1"/>
  <c r="BC51" i="1"/>
  <c r="DJ50" i="1"/>
  <c r="DN50" i="1"/>
  <c r="DO50" i="1" s="1"/>
  <c r="DP50" i="1" l="1"/>
  <c r="DZ50" i="1" s="1"/>
  <c r="EC50" i="1" s="1"/>
  <c r="EE50" i="1" s="1"/>
  <c r="FU51" i="1"/>
  <c r="FV51" i="1" s="1"/>
  <c r="H65" i="1"/>
  <c r="CX65" i="1"/>
  <c r="DB65" i="1"/>
  <c r="FH50" i="1"/>
  <c r="FJ50" i="1" s="1"/>
  <c r="FL50" i="1"/>
  <c r="FK50" i="1"/>
  <c r="BD51" i="1"/>
  <c r="BE51" i="1" s="1"/>
  <c r="BF51" i="1" s="1"/>
  <c r="BP51" i="1" s="1"/>
  <c r="EF50" i="1" l="1"/>
  <c r="EG50" i="1"/>
  <c r="DK51" i="1" s="1"/>
  <c r="BS51" i="1"/>
  <c r="BU51" i="1" s="1"/>
  <c r="BW51" i="1"/>
  <c r="BV51" i="1"/>
  <c r="CF66" i="1"/>
  <c r="CG66" i="1" s="1"/>
  <c r="FT51" i="1"/>
  <c r="GF51" i="1" s="1"/>
  <c r="FW51" i="1"/>
  <c r="EP51" i="1"/>
  <c r="EQ51" i="1" s="1"/>
  <c r="EH50" i="1"/>
  <c r="J65" i="1"/>
  <c r="CZ65" i="1"/>
  <c r="L65" i="1" s="1"/>
  <c r="CH66" i="1" l="1"/>
  <c r="CK66" i="1" s="1"/>
  <c r="CU66" i="1" s="1"/>
  <c r="DA66" i="1" s="1"/>
  <c r="M66" i="1" s="1"/>
  <c r="DL51" i="1"/>
  <c r="DM51" i="1"/>
  <c r="BA52" i="1"/>
  <c r="BX51" i="1"/>
  <c r="GH51" i="1"/>
  <c r="FY51" i="1"/>
  <c r="FZ51" i="1" s="1"/>
  <c r="GJ51" i="1" s="1"/>
  <c r="FX52" i="1"/>
  <c r="EO51" i="1"/>
  <c r="FA51" i="1" s="1"/>
  <c r="ER51" i="1"/>
  <c r="GM51" i="1" l="1"/>
  <c r="GO51" i="1" s="1"/>
  <c r="GQ51" i="1"/>
  <c r="GP51" i="1"/>
  <c r="FC51" i="1"/>
  <c r="ES52" i="1"/>
  <c r="ET51" i="1"/>
  <c r="EU51" i="1" s="1"/>
  <c r="FE51" i="1" s="1"/>
  <c r="BC52" i="1"/>
  <c r="BB52" i="1"/>
  <c r="DN51" i="1"/>
  <c r="DO51" i="1" s="1"/>
  <c r="DJ51" i="1"/>
  <c r="H66" i="1"/>
  <c r="CX66" i="1"/>
  <c r="DB66" i="1"/>
  <c r="DP51" i="1" l="1"/>
  <c r="DZ51" i="1" s="1"/>
  <c r="EF51" i="1" s="1"/>
  <c r="FH51" i="1"/>
  <c r="FJ51" i="1" s="1"/>
  <c r="FL51" i="1"/>
  <c r="FK51" i="1"/>
  <c r="CF67" i="1"/>
  <c r="CG67" i="1" s="1"/>
  <c r="J66" i="1"/>
  <c r="CZ66" i="1"/>
  <c r="L66" i="1" s="1"/>
  <c r="FU52" i="1"/>
  <c r="FV52" i="1" s="1"/>
  <c r="BD52" i="1"/>
  <c r="BE52" i="1" s="1"/>
  <c r="BF52" i="1" s="1"/>
  <c r="BP52" i="1" s="1"/>
  <c r="EG51" i="1" l="1"/>
  <c r="DK52" i="1" s="1"/>
  <c r="EC51" i="1"/>
  <c r="EE51" i="1" s="1"/>
  <c r="BS52" i="1"/>
  <c r="BU52" i="1" s="1"/>
  <c r="BW52" i="1"/>
  <c r="BV52" i="1"/>
  <c r="CH67" i="1"/>
  <c r="CK67" i="1" s="1"/>
  <c r="CU67" i="1" s="1"/>
  <c r="FW52" i="1"/>
  <c r="FT52" i="1"/>
  <c r="GF52" i="1" s="1"/>
  <c r="EP52" i="1"/>
  <c r="EQ52" i="1" s="1"/>
  <c r="EH51" i="1" l="1"/>
  <c r="CX67" i="1"/>
  <c r="H67" i="1"/>
  <c r="GS2" i="1" s="1"/>
  <c r="DB67" i="1"/>
  <c r="FX53" i="1"/>
  <c r="GH52" i="1"/>
  <c r="FY52" i="1"/>
  <c r="FZ52" i="1" s="1"/>
  <c r="GJ52" i="1" s="1"/>
  <c r="ER52" i="1"/>
  <c r="EO52" i="1"/>
  <c r="FA52" i="1" s="1"/>
  <c r="DA67" i="1"/>
  <c r="M67" i="1" s="1"/>
  <c r="BA53" i="1"/>
  <c r="BX52" i="1"/>
  <c r="DM52" i="1"/>
  <c r="DL52" i="1"/>
  <c r="GM52" i="1" l="1"/>
  <c r="GO52" i="1" s="1"/>
  <c r="GQ52" i="1"/>
  <c r="GP52" i="1"/>
  <c r="BB53" i="1"/>
  <c r="BC53" i="1"/>
  <c r="DJ52" i="1"/>
  <c r="DN52" i="1"/>
  <c r="DO52" i="1" s="1"/>
  <c r="ET52" i="1"/>
  <c r="EU52" i="1" s="1"/>
  <c r="FE52" i="1" s="1"/>
  <c r="FC52" i="1"/>
  <c r="ES53" i="1"/>
  <c r="J67" i="1"/>
  <c r="CZ67" i="1"/>
  <c r="L67" i="1" s="1"/>
  <c r="DP52" i="1" l="1"/>
  <c r="DZ52" i="1" s="1"/>
  <c r="EG52" i="1" s="1"/>
  <c r="FH52" i="1"/>
  <c r="FJ52" i="1" s="1"/>
  <c r="FL52" i="1"/>
  <c r="FK52" i="1"/>
  <c r="BD53" i="1"/>
  <c r="BE53" i="1" s="1"/>
  <c r="BF53" i="1" s="1"/>
  <c r="BP53" i="1" s="1"/>
  <c r="FU53" i="1"/>
  <c r="FV53" i="1" s="1"/>
  <c r="EF52" i="1" l="1"/>
  <c r="EC52" i="1"/>
  <c r="EE52" i="1" s="1"/>
  <c r="BS53" i="1"/>
  <c r="BU53" i="1" s="1"/>
  <c r="BW53" i="1"/>
  <c r="BV53" i="1"/>
  <c r="DK53" i="1"/>
  <c r="EH52" i="1"/>
  <c r="FW53" i="1"/>
  <c r="FT53" i="1"/>
  <c r="GF53" i="1" s="1"/>
  <c r="EP53" i="1"/>
  <c r="EQ53" i="1" s="1"/>
  <c r="DL53" i="1" l="1"/>
  <c r="DM53" i="1"/>
  <c r="ER53" i="1"/>
  <c r="EO53" i="1"/>
  <c r="FA53" i="1" s="1"/>
  <c r="BA54" i="1"/>
  <c r="BX53" i="1"/>
  <c r="GH53" i="1"/>
  <c r="FX54" i="1"/>
  <c r="FY53" i="1"/>
  <c r="FZ53" i="1" s="1"/>
  <c r="GJ53" i="1" s="1"/>
  <c r="GM53" i="1" l="1"/>
  <c r="GO53" i="1" s="1"/>
  <c r="GQ53" i="1"/>
  <c r="GP53" i="1"/>
  <c r="BC54" i="1"/>
  <c r="BB54" i="1"/>
  <c r="FC53" i="1"/>
  <c r="ET53" i="1"/>
  <c r="EU53" i="1" s="1"/>
  <c r="FE53" i="1" s="1"/>
  <c r="ES54" i="1"/>
  <c r="DN53" i="1"/>
  <c r="DO53" i="1" s="1"/>
  <c r="DJ53" i="1"/>
  <c r="DP53" i="1" l="1"/>
  <c r="DZ53" i="1" s="1"/>
  <c r="EC53" i="1" s="1"/>
  <c r="EE53" i="1" s="1"/>
  <c r="FH53" i="1"/>
  <c r="FJ53" i="1" s="1"/>
  <c r="FL53" i="1"/>
  <c r="FK53" i="1"/>
  <c r="BD54" i="1"/>
  <c r="BE54" i="1" s="1"/>
  <c r="BF54" i="1" s="1"/>
  <c r="BP54" i="1" s="1"/>
  <c r="FU54" i="1"/>
  <c r="FV54" i="1" s="1"/>
  <c r="EF53" i="1" l="1"/>
  <c r="EG53" i="1"/>
  <c r="EH53" i="1" s="1"/>
  <c r="BS54" i="1"/>
  <c r="BU54" i="1" s="1"/>
  <c r="BW54" i="1"/>
  <c r="BV54" i="1"/>
  <c r="FW54" i="1"/>
  <c r="FT54" i="1"/>
  <c r="GF54" i="1" s="1"/>
  <c r="EP54" i="1"/>
  <c r="EQ54" i="1" s="1"/>
  <c r="DK54" i="1" l="1"/>
  <c r="DL54" i="1" s="1"/>
  <c r="EO54" i="1"/>
  <c r="FA54" i="1" s="1"/>
  <c r="ER54" i="1"/>
  <c r="BA55" i="1"/>
  <c r="BX54" i="1"/>
  <c r="GH54" i="1"/>
  <c r="FY54" i="1"/>
  <c r="FZ54" i="1" s="1"/>
  <c r="GJ54" i="1" s="1"/>
  <c r="FX55" i="1"/>
  <c r="DM54" i="1" l="1"/>
  <c r="GM54" i="1"/>
  <c r="GO54" i="1" s="1"/>
  <c r="GQ54" i="1"/>
  <c r="GP54" i="1"/>
  <c r="BC55" i="1"/>
  <c r="BB55" i="1"/>
  <c r="FC54" i="1"/>
  <c r="ET54" i="1"/>
  <c r="EU54" i="1" s="1"/>
  <c r="FE54" i="1" s="1"/>
  <c r="ES55" i="1"/>
  <c r="DJ54" i="1"/>
  <c r="DN54" i="1"/>
  <c r="DO54" i="1" s="1"/>
  <c r="DP54" i="1" l="1"/>
  <c r="DZ54" i="1" s="1"/>
  <c r="EC54" i="1" s="1"/>
  <c r="EE54" i="1" s="1"/>
  <c r="FH54" i="1"/>
  <c r="FJ54" i="1" s="1"/>
  <c r="FL54" i="1"/>
  <c r="FK54" i="1"/>
  <c r="BD55" i="1"/>
  <c r="BE55" i="1" s="1"/>
  <c r="BF55" i="1" s="1"/>
  <c r="BP55" i="1" s="1"/>
  <c r="FU55" i="1"/>
  <c r="FV55" i="1" s="1"/>
  <c r="EG54" i="1" l="1"/>
  <c r="DK55" i="1" s="1"/>
  <c r="EF54" i="1"/>
  <c r="BS55" i="1"/>
  <c r="BU55" i="1" s="1"/>
  <c r="BW55" i="1"/>
  <c r="BV55" i="1"/>
  <c r="FW55" i="1"/>
  <c r="FT55" i="1"/>
  <c r="GF55" i="1" s="1"/>
  <c r="EP55" i="1"/>
  <c r="EQ55" i="1" s="1"/>
  <c r="EH54" i="1" l="1"/>
  <c r="DM55" i="1"/>
  <c r="DL55" i="1"/>
  <c r="EO55" i="1"/>
  <c r="FA55" i="1" s="1"/>
  <c r="ER55" i="1"/>
  <c r="BA56" i="1"/>
  <c r="BX55" i="1"/>
  <c r="FX56" i="1"/>
  <c r="FY55" i="1"/>
  <c r="FZ55" i="1" s="1"/>
  <c r="GJ55" i="1" s="1"/>
  <c r="GH55" i="1"/>
  <c r="GM55" i="1" l="1"/>
  <c r="GO55" i="1" s="1"/>
  <c r="GQ55" i="1"/>
  <c r="GP55" i="1"/>
  <c r="BC56" i="1"/>
  <c r="BB56" i="1"/>
  <c r="ES56" i="1"/>
  <c r="ET55" i="1"/>
  <c r="EU55" i="1" s="1"/>
  <c r="FE55" i="1" s="1"/>
  <c r="FC55" i="1"/>
  <c r="DN55" i="1"/>
  <c r="DO55" i="1" s="1"/>
  <c r="DJ55" i="1"/>
  <c r="DP55" i="1" l="1"/>
  <c r="DZ55" i="1" s="1"/>
  <c r="EC55" i="1" s="1"/>
  <c r="EE55" i="1" s="1"/>
  <c r="FH55" i="1"/>
  <c r="FJ55" i="1" s="1"/>
  <c r="FL55" i="1"/>
  <c r="FK55" i="1"/>
  <c r="BD56" i="1"/>
  <c r="BE56" i="1" s="1"/>
  <c r="BF56" i="1" s="1"/>
  <c r="BP56" i="1" s="1"/>
  <c r="BV56" i="1" s="1"/>
  <c r="FU56" i="1"/>
  <c r="FV56" i="1" s="1"/>
  <c r="EF55" i="1" l="1"/>
  <c r="EG55" i="1"/>
  <c r="DK56" i="1" s="1"/>
  <c r="FW56" i="1"/>
  <c r="FT56" i="1"/>
  <c r="GF56" i="1" s="1"/>
  <c r="EP56" i="1"/>
  <c r="EQ56" i="1" s="1"/>
  <c r="BS56" i="1"/>
  <c r="BU56" i="1" s="1"/>
  <c r="BW56" i="1"/>
  <c r="EH55" i="1" l="1"/>
  <c r="EO56" i="1"/>
  <c r="FA56" i="1" s="1"/>
  <c r="ER56" i="1"/>
  <c r="GH56" i="1"/>
  <c r="FY56" i="1"/>
  <c r="FZ56" i="1" s="1"/>
  <c r="GJ56" i="1" s="1"/>
  <c r="FX57" i="1"/>
  <c r="BA57" i="1"/>
  <c r="BX56" i="1"/>
  <c r="DL56" i="1"/>
  <c r="DM56" i="1"/>
  <c r="GM56" i="1" l="1"/>
  <c r="GO56" i="1" s="1"/>
  <c r="GQ56" i="1"/>
  <c r="GP56" i="1"/>
  <c r="DN56" i="1"/>
  <c r="DO56" i="1" s="1"/>
  <c r="DJ56" i="1"/>
  <c r="FC56" i="1"/>
  <c r="ET56" i="1"/>
  <c r="EU56" i="1" s="1"/>
  <c r="FE56" i="1" s="1"/>
  <c r="ES57" i="1"/>
  <c r="BC57" i="1"/>
  <c r="BB57" i="1"/>
  <c r="DP56" i="1" l="1"/>
  <c r="DZ56" i="1" s="1"/>
  <c r="EC56" i="1" s="1"/>
  <c r="EE56" i="1" s="1"/>
  <c r="FH56" i="1"/>
  <c r="FJ56" i="1" s="1"/>
  <c r="FL56" i="1"/>
  <c r="FK56" i="1"/>
  <c r="BD57" i="1"/>
  <c r="BE57" i="1" s="1"/>
  <c r="BF57" i="1" s="1"/>
  <c r="BP57" i="1" s="1"/>
  <c r="FU57" i="1"/>
  <c r="FV57" i="1" s="1"/>
  <c r="EG56" i="1" l="1"/>
  <c r="DK57" i="1" s="1"/>
  <c r="EF56" i="1"/>
  <c r="BS57" i="1"/>
  <c r="BU57" i="1" s="1"/>
  <c r="BW57" i="1"/>
  <c r="BV57" i="1"/>
  <c r="FW57" i="1"/>
  <c r="FT57" i="1"/>
  <c r="GF57" i="1" s="1"/>
  <c r="EP57" i="1"/>
  <c r="EQ57" i="1" s="1"/>
  <c r="EH56" i="1" l="1"/>
  <c r="DL57" i="1"/>
  <c r="DM57" i="1"/>
  <c r="EO57" i="1"/>
  <c r="FA57" i="1" s="1"/>
  <c r="ER57" i="1"/>
  <c r="BA58" i="1"/>
  <c r="BX57" i="1"/>
  <c r="GH57" i="1"/>
  <c r="FY57" i="1"/>
  <c r="FZ57" i="1" s="1"/>
  <c r="GJ57" i="1" s="1"/>
  <c r="FX58" i="1"/>
  <c r="GM57" i="1" l="1"/>
  <c r="GO57" i="1" s="1"/>
  <c r="GQ57" i="1"/>
  <c r="GP57" i="1"/>
  <c r="BC58" i="1"/>
  <c r="BB58" i="1"/>
  <c r="ES58" i="1"/>
  <c r="FC57" i="1"/>
  <c r="ET57" i="1"/>
  <c r="EU57" i="1" s="1"/>
  <c r="FE57" i="1" s="1"/>
  <c r="DN57" i="1"/>
  <c r="DO57" i="1" s="1"/>
  <c r="DJ57" i="1"/>
  <c r="DP57" i="1" l="1"/>
  <c r="DZ57" i="1" s="1"/>
  <c r="EF57" i="1" s="1"/>
  <c r="FH57" i="1"/>
  <c r="FJ57" i="1" s="1"/>
  <c r="FL57" i="1"/>
  <c r="FK57" i="1"/>
  <c r="BD58" i="1"/>
  <c r="BE58" i="1" s="1"/>
  <c r="BF58" i="1" s="1"/>
  <c r="BP58" i="1" s="1"/>
  <c r="FU58" i="1"/>
  <c r="FV58" i="1" s="1"/>
  <c r="EG57" i="1" l="1"/>
  <c r="DK58" i="1" s="1"/>
  <c r="EC57" i="1"/>
  <c r="EE57" i="1" s="1"/>
  <c r="BS58" i="1"/>
  <c r="BU58" i="1" s="1"/>
  <c r="BW58" i="1"/>
  <c r="BV58" i="1"/>
  <c r="FT58" i="1"/>
  <c r="GF58" i="1" s="1"/>
  <c r="FW58" i="1"/>
  <c r="EP58" i="1"/>
  <c r="EQ58" i="1" s="1"/>
  <c r="EH57" i="1" l="1"/>
  <c r="GH58" i="1"/>
  <c r="FX59" i="1"/>
  <c r="FY58" i="1"/>
  <c r="FZ58" i="1" s="1"/>
  <c r="GJ58" i="1" s="1"/>
  <c r="DM58" i="1"/>
  <c r="DL58" i="1"/>
  <c r="ER58" i="1"/>
  <c r="EO58" i="1"/>
  <c r="FA58" i="1" s="1"/>
  <c r="BA59" i="1"/>
  <c r="BX58" i="1"/>
  <c r="GM58" i="1" l="1"/>
  <c r="GO58" i="1" s="1"/>
  <c r="GQ58" i="1"/>
  <c r="GP58" i="1"/>
  <c r="BB59" i="1"/>
  <c r="BC59" i="1"/>
  <c r="ES59" i="1"/>
  <c r="FC58" i="1"/>
  <c r="ET58" i="1"/>
  <c r="EU58" i="1" s="1"/>
  <c r="FE58" i="1" s="1"/>
  <c r="DN58" i="1"/>
  <c r="DO58" i="1" s="1"/>
  <c r="DJ58" i="1"/>
  <c r="DP58" i="1" l="1"/>
  <c r="DZ58" i="1" s="1"/>
  <c r="EC58" i="1" s="1"/>
  <c r="EE58" i="1" s="1"/>
  <c r="FH58" i="1"/>
  <c r="FJ58" i="1" s="1"/>
  <c r="FL58" i="1"/>
  <c r="FK58" i="1"/>
  <c r="BD59" i="1"/>
  <c r="BE59" i="1" s="1"/>
  <c r="BF59" i="1" s="1"/>
  <c r="BP59" i="1" s="1"/>
  <c r="FU59" i="1"/>
  <c r="FV59" i="1" s="1"/>
  <c r="EF58" i="1" l="1"/>
  <c r="EG58" i="1"/>
  <c r="DK59" i="1" s="1"/>
  <c r="BS59" i="1"/>
  <c r="BU59" i="1" s="1"/>
  <c r="BW59" i="1"/>
  <c r="BV59" i="1"/>
  <c r="EP59" i="1"/>
  <c r="EQ59" i="1" s="1"/>
  <c r="FW59" i="1"/>
  <c r="FT59" i="1"/>
  <c r="GF59" i="1" s="1"/>
  <c r="EH58" i="1" l="1"/>
  <c r="EO59" i="1"/>
  <c r="FA59" i="1" s="1"/>
  <c r="ER59" i="1"/>
  <c r="GH59" i="1"/>
  <c r="FX60" i="1"/>
  <c r="FY59" i="1"/>
  <c r="FZ59" i="1" s="1"/>
  <c r="GJ59" i="1" s="1"/>
  <c r="BA60" i="1"/>
  <c r="BX59" i="1"/>
  <c r="DM59" i="1"/>
  <c r="DL59" i="1"/>
  <c r="GM59" i="1" l="1"/>
  <c r="GO59" i="1" s="1"/>
  <c r="GQ59" i="1"/>
  <c r="GP59" i="1"/>
  <c r="DN59" i="1"/>
  <c r="DO59" i="1" s="1"/>
  <c r="DJ59" i="1"/>
  <c r="BB60" i="1"/>
  <c r="BC60" i="1"/>
  <c r="ES60" i="1"/>
  <c r="FC59" i="1"/>
  <c r="ET59" i="1"/>
  <c r="EU59" i="1" s="1"/>
  <c r="FE59" i="1" s="1"/>
  <c r="FH59" i="1" l="1"/>
  <c r="FJ59" i="1" s="1"/>
  <c r="FL59" i="1"/>
  <c r="FK59" i="1"/>
  <c r="BD60" i="1"/>
  <c r="BE60" i="1" s="1"/>
  <c r="BF60" i="1" s="1"/>
  <c r="BP60" i="1" s="1"/>
  <c r="DP59" i="1"/>
  <c r="DZ59" i="1" s="1"/>
  <c r="FU60" i="1"/>
  <c r="FV60" i="1" s="1"/>
  <c r="BS60" i="1" l="1"/>
  <c r="BU60" i="1" s="1"/>
  <c r="BW60" i="1"/>
  <c r="BV60" i="1"/>
  <c r="FW60" i="1"/>
  <c r="FT60" i="1"/>
  <c r="GF60" i="1" s="1"/>
  <c r="EC59" i="1"/>
  <c r="EE59" i="1" s="1"/>
  <c r="EG59" i="1"/>
  <c r="EF59" i="1"/>
  <c r="EP60" i="1"/>
  <c r="EQ60" i="1" s="1"/>
  <c r="FX61" i="1" l="1"/>
  <c r="GH60" i="1"/>
  <c r="FY60" i="1"/>
  <c r="FZ60" i="1" s="1"/>
  <c r="GJ60" i="1" s="1"/>
  <c r="EO60" i="1"/>
  <c r="FA60" i="1" s="1"/>
  <c r="ER60" i="1"/>
  <c r="BA61" i="1"/>
  <c r="BX60" i="1"/>
  <c r="DK60" i="1"/>
  <c r="EH59" i="1"/>
  <c r="GM60" i="1" l="1"/>
  <c r="GO60" i="1" s="1"/>
  <c r="GQ60" i="1"/>
  <c r="GP60" i="1"/>
  <c r="ET60" i="1"/>
  <c r="EU60" i="1" s="1"/>
  <c r="FE60" i="1" s="1"/>
  <c r="FC60" i="1"/>
  <c r="ES61" i="1"/>
  <c r="DM60" i="1"/>
  <c r="DL60" i="1"/>
  <c r="BC61" i="1"/>
  <c r="BB61" i="1"/>
  <c r="FH60" i="1" l="1"/>
  <c r="FJ60" i="1" s="1"/>
  <c r="FL60" i="1"/>
  <c r="FK60" i="1"/>
  <c r="FU61" i="1"/>
  <c r="FV61" i="1" s="1"/>
  <c r="BD61" i="1"/>
  <c r="BE61" i="1" s="1"/>
  <c r="BF61" i="1" s="1"/>
  <c r="BP61" i="1" s="1"/>
  <c r="DJ60" i="1"/>
  <c r="DN60" i="1"/>
  <c r="DO60" i="1" s="1"/>
  <c r="DP60" i="1" l="1"/>
  <c r="DZ60" i="1" s="1"/>
  <c r="EC60" i="1" s="1"/>
  <c r="EE60" i="1" s="1"/>
  <c r="BS61" i="1"/>
  <c r="BU61" i="1" s="1"/>
  <c r="BW61" i="1"/>
  <c r="BV61" i="1"/>
  <c r="FT61" i="1"/>
  <c r="GF61" i="1" s="1"/>
  <c r="FW61" i="1"/>
  <c r="EP61" i="1"/>
  <c r="EQ61" i="1" s="1"/>
  <c r="EF60" i="1" l="1"/>
  <c r="EG60" i="1"/>
  <c r="DK61" i="1" s="1"/>
  <c r="FX62" i="1"/>
  <c r="GH61" i="1"/>
  <c r="FY61" i="1"/>
  <c r="FZ61" i="1" s="1"/>
  <c r="GJ61" i="1" s="1"/>
  <c r="BA62" i="1"/>
  <c r="BX61" i="1"/>
  <c r="EO61" i="1"/>
  <c r="FA61" i="1" s="1"/>
  <c r="ER61" i="1"/>
  <c r="EH60" i="1" l="1"/>
  <c r="GM61" i="1"/>
  <c r="GO61" i="1" s="1"/>
  <c r="GQ61" i="1"/>
  <c r="GP61" i="1"/>
  <c r="BC62" i="1"/>
  <c r="BB62" i="1"/>
  <c r="DM61" i="1"/>
  <c r="DL61" i="1"/>
  <c r="FC61" i="1"/>
  <c r="ES62" i="1"/>
  <c r="ET61" i="1"/>
  <c r="EU61" i="1" s="1"/>
  <c r="FE61" i="1" s="1"/>
  <c r="FH61" i="1" l="1"/>
  <c r="FJ61" i="1" s="1"/>
  <c r="FL61" i="1"/>
  <c r="FK61" i="1"/>
  <c r="BD62" i="1"/>
  <c r="BE62" i="1" s="1"/>
  <c r="BF62" i="1" s="1"/>
  <c r="BP62" i="1" s="1"/>
  <c r="BV62" i="1" s="1"/>
  <c r="FU62" i="1"/>
  <c r="FV62" i="1" s="1"/>
  <c r="DJ61" i="1"/>
  <c r="DN61" i="1"/>
  <c r="DO61" i="1" s="1"/>
  <c r="DP61" i="1" l="1"/>
  <c r="DZ61" i="1" s="1"/>
  <c r="EF61" i="1" s="1"/>
  <c r="FW62" i="1"/>
  <c r="FT62" i="1"/>
  <c r="GF62" i="1" s="1"/>
  <c r="BS62" i="1"/>
  <c r="BU62" i="1" s="1"/>
  <c r="BW62" i="1"/>
  <c r="EP62" i="1"/>
  <c r="EQ62" i="1" s="1"/>
  <c r="EG61" i="1" l="1"/>
  <c r="DK62" i="1" s="1"/>
  <c r="EC61" i="1"/>
  <c r="EE61" i="1" s="1"/>
  <c r="FX63" i="1"/>
  <c r="FY62" i="1"/>
  <c r="FZ62" i="1" s="1"/>
  <c r="GJ62" i="1" s="1"/>
  <c r="GH62" i="1"/>
  <c r="BA63" i="1"/>
  <c r="BX62" i="1"/>
  <c r="ER62" i="1"/>
  <c r="EO62" i="1"/>
  <c r="FA62" i="1" s="1"/>
  <c r="EH61" i="1" l="1"/>
  <c r="GM62" i="1"/>
  <c r="GO62" i="1" s="1"/>
  <c r="GQ62" i="1"/>
  <c r="GP62" i="1"/>
  <c r="ES63" i="1"/>
  <c r="FC62" i="1"/>
  <c r="ET62" i="1"/>
  <c r="EU62" i="1" s="1"/>
  <c r="FE62" i="1" s="1"/>
  <c r="BC63" i="1"/>
  <c r="BB63" i="1"/>
  <c r="DL62" i="1"/>
  <c r="DM62" i="1"/>
  <c r="FH62" i="1" l="1"/>
  <c r="FJ62" i="1" s="1"/>
  <c r="FL62" i="1"/>
  <c r="FK62" i="1"/>
  <c r="FU63" i="1"/>
  <c r="FV63" i="1" s="1"/>
  <c r="DN62" i="1"/>
  <c r="DO62" i="1" s="1"/>
  <c r="DJ62" i="1"/>
  <c r="BD63" i="1"/>
  <c r="BE63" i="1" s="1"/>
  <c r="BF63" i="1" s="1"/>
  <c r="BP63" i="1" s="1"/>
  <c r="DP62" i="1" l="1"/>
  <c r="DZ62" i="1" s="1"/>
  <c r="EC62" i="1" s="1"/>
  <c r="EE62" i="1" s="1"/>
  <c r="BS63" i="1"/>
  <c r="BU63" i="1" s="1"/>
  <c r="BW63" i="1"/>
  <c r="FT63" i="1"/>
  <c r="GF63" i="1" s="1"/>
  <c r="FW63" i="1"/>
  <c r="BV63" i="1"/>
  <c r="EP63" i="1"/>
  <c r="EQ63" i="1" s="1"/>
  <c r="EF62" i="1" l="1"/>
  <c r="EG62" i="1"/>
  <c r="EH62" i="1" s="1"/>
  <c r="GH63" i="1"/>
  <c r="FX64" i="1"/>
  <c r="FY63" i="1"/>
  <c r="FZ63" i="1" s="1"/>
  <c r="GJ63" i="1" s="1"/>
  <c r="BA64" i="1"/>
  <c r="BX63" i="1"/>
  <c r="ER63" i="1"/>
  <c r="EO63" i="1"/>
  <c r="FA63" i="1" s="1"/>
  <c r="DK63" i="1" l="1"/>
  <c r="DM63" i="1" s="1"/>
  <c r="GM63" i="1"/>
  <c r="GO63" i="1" s="1"/>
  <c r="GQ63" i="1"/>
  <c r="GP63" i="1"/>
  <c r="BC64" i="1"/>
  <c r="BB64" i="1"/>
  <c r="ES64" i="1"/>
  <c r="ET63" i="1"/>
  <c r="EU63" i="1" s="1"/>
  <c r="FE63" i="1" s="1"/>
  <c r="FC63" i="1"/>
  <c r="DL63" i="1" l="1"/>
  <c r="DN63" i="1" s="1"/>
  <c r="DO63" i="1" s="1"/>
  <c r="FH63" i="1"/>
  <c r="FJ63" i="1" s="1"/>
  <c r="FL63" i="1"/>
  <c r="FK63" i="1"/>
  <c r="BD64" i="1"/>
  <c r="BE64" i="1" s="1"/>
  <c r="BF64" i="1" s="1"/>
  <c r="BP64" i="1" s="1"/>
  <c r="FU64" i="1"/>
  <c r="FV64" i="1" s="1"/>
  <c r="DJ63" i="1" l="1"/>
  <c r="DP63" i="1" s="1"/>
  <c r="DZ63" i="1" s="1"/>
  <c r="EF63" i="1" s="1"/>
  <c r="BS64" i="1"/>
  <c r="BU64" i="1" s="1"/>
  <c r="BW64" i="1"/>
  <c r="BV64" i="1"/>
  <c r="FW64" i="1"/>
  <c r="FT64" i="1"/>
  <c r="GF64" i="1" s="1"/>
  <c r="EP64" i="1"/>
  <c r="EQ64" i="1" s="1"/>
  <c r="EG63" i="1" l="1"/>
  <c r="DK64" i="1" s="1"/>
  <c r="EC63" i="1"/>
  <c r="EE63" i="1" s="1"/>
  <c r="FY64" i="1"/>
  <c r="FZ64" i="1" s="1"/>
  <c r="GJ64" i="1" s="1"/>
  <c r="FX65" i="1"/>
  <c r="GH64" i="1"/>
  <c r="BA65" i="1"/>
  <c r="BX64" i="1"/>
  <c r="ER64" i="1"/>
  <c r="EO64" i="1"/>
  <c r="FA64" i="1" s="1"/>
  <c r="EH63" i="1" l="1"/>
  <c r="ES65" i="1"/>
  <c r="ET64" i="1"/>
  <c r="EU64" i="1" s="1"/>
  <c r="FE64" i="1" s="1"/>
  <c r="FC64" i="1"/>
  <c r="DM64" i="1"/>
  <c r="DL64" i="1"/>
  <c r="GM64" i="1"/>
  <c r="GO64" i="1" s="1"/>
  <c r="GQ64" i="1"/>
  <c r="GP64" i="1"/>
  <c r="BC65" i="1"/>
  <c r="BB65" i="1"/>
  <c r="FH64" i="1" l="1"/>
  <c r="FJ64" i="1" s="1"/>
  <c r="FL64" i="1"/>
  <c r="FK64" i="1"/>
  <c r="DN64" i="1"/>
  <c r="DO64" i="1" s="1"/>
  <c r="DJ64" i="1"/>
  <c r="BD65" i="1"/>
  <c r="BE65" i="1" s="1"/>
  <c r="BF65" i="1" s="1"/>
  <c r="BP65" i="1" s="1"/>
  <c r="FU65" i="1"/>
  <c r="FV65" i="1" s="1"/>
  <c r="DP64" i="1" l="1"/>
  <c r="DZ64" i="1" s="1"/>
  <c r="EC64" i="1" s="1"/>
  <c r="EE64" i="1" s="1"/>
  <c r="BS65" i="1"/>
  <c r="BU65" i="1" s="1"/>
  <c r="BW65" i="1"/>
  <c r="BV65" i="1"/>
  <c r="FW65" i="1"/>
  <c r="FT65" i="1"/>
  <c r="GF65" i="1" s="1"/>
  <c r="EP65" i="1"/>
  <c r="EQ65" i="1" s="1"/>
  <c r="EG64" i="1" l="1"/>
  <c r="DK65" i="1" s="1"/>
  <c r="EF64" i="1"/>
  <c r="FX66" i="1"/>
  <c r="GH65" i="1"/>
  <c r="FY65" i="1"/>
  <c r="FZ65" i="1" s="1"/>
  <c r="GJ65" i="1" s="1"/>
  <c r="ER65" i="1"/>
  <c r="EO65" i="1"/>
  <c r="FA65" i="1" s="1"/>
  <c r="BA66" i="1"/>
  <c r="BX65" i="1"/>
  <c r="EH64" i="1" l="1"/>
  <c r="DL65" i="1"/>
  <c r="DM65" i="1"/>
  <c r="GM65" i="1"/>
  <c r="GO65" i="1" s="1"/>
  <c r="GQ65" i="1"/>
  <c r="GP65" i="1"/>
  <c r="BB66" i="1"/>
  <c r="BC66" i="1"/>
  <c r="FC65" i="1"/>
  <c r="ES66" i="1"/>
  <c r="ET65" i="1"/>
  <c r="EU65" i="1" s="1"/>
  <c r="FE65" i="1" s="1"/>
  <c r="FH65" i="1" l="1"/>
  <c r="FJ65" i="1" s="1"/>
  <c r="FL65" i="1"/>
  <c r="FK65" i="1"/>
  <c r="BD66" i="1"/>
  <c r="BE66" i="1" s="1"/>
  <c r="BF66" i="1" s="1"/>
  <c r="BP66" i="1" s="1"/>
  <c r="FU66" i="1"/>
  <c r="FV66" i="1" s="1"/>
  <c r="DN65" i="1"/>
  <c r="DO65" i="1" s="1"/>
  <c r="DJ65" i="1"/>
  <c r="DP65" i="1" l="1"/>
  <c r="DZ65" i="1" s="1"/>
  <c r="EF65" i="1" s="1"/>
  <c r="BS66" i="1"/>
  <c r="BU66" i="1" s="1"/>
  <c r="BW66" i="1"/>
  <c r="BV66" i="1"/>
  <c r="FW66" i="1"/>
  <c r="FT66" i="1"/>
  <c r="GF66" i="1" s="1"/>
  <c r="EP66" i="1"/>
  <c r="EQ66" i="1" s="1"/>
  <c r="EG65" i="1" l="1"/>
  <c r="EH65" i="1" s="1"/>
  <c r="EC65" i="1"/>
  <c r="EE65" i="1" s="1"/>
  <c r="BA67" i="1"/>
  <c r="BX66" i="1"/>
  <c r="GH66" i="1"/>
  <c r="FY66" i="1"/>
  <c r="FZ66" i="1" s="1"/>
  <c r="GJ66" i="1" s="1"/>
  <c r="FX67" i="1"/>
  <c r="EO66" i="1"/>
  <c r="FA66" i="1" s="1"/>
  <c r="ER66" i="1"/>
  <c r="DK66" i="1" l="1"/>
  <c r="DL66" i="1" s="1"/>
  <c r="GM66" i="1"/>
  <c r="GO66" i="1" s="1"/>
  <c r="GQ66" i="1"/>
  <c r="GP66" i="1"/>
  <c r="BC67" i="1"/>
  <c r="BB67" i="1"/>
  <c r="FC66" i="1"/>
  <c r="ET66" i="1"/>
  <c r="EU66" i="1" s="1"/>
  <c r="FE66" i="1" s="1"/>
  <c r="ES67" i="1"/>
  <c r="DM66" i="1" l="1"/>
  <c r="FH66" i="1"/>
  <c r="FJ66" i="1" s="1"/>
  <c r="FL66" i="1"/>
  <c r="FK66" i="1"/>
  <c r="BD67" i="1"/>
  <c r="BE67" i="1" s="1"/>
  <c r="BF67" i="1" s="1"/>
  <c r="BP67" i="1" s="1"/>
  <c r="DN66" i="1"/>
  <c r="DO66" i="1" s="1"/>
  <c r="DJ66" i="1"/>
  <c r="FU67" i="1"/>
  <c r="FV67" i="1" s="1"/>
  <c r="DP66" i="1" l="1"/>
  <c r="DZ66" i="1" s="1"/>
  <c r="EC66" i="1" s="1"/>
  <c r="EE66" i="1" s="1"/>
  <c r="BS67" i="1"/>
  <c r="BU67" i="1" s="1"/>
  <c r="BW67" i="1"/>
  <c r="BX67" i="1" s="1"/>
  <c r="BV67" i="1"/>
  <c r="FT67" i="1"/>
  <c r="GF67" i="1" s="1"/>
  <c r="FW67" i="1"/>
  <c r="EP67" i="1"/>
  <c r="EQ67" i="1" s="1"/>
  <c r="EG66" i="1" l="1"/>
  <c r="DK67" i="1" s="1"/>
  <c r="EF66" i="1"/>
  <c r="ER67" i="1"/>
  <c r="EO67" i="1"/>
  <c r="FA67" i="1" s="1"/>
  <c r="FY67" i="1"/>
  <c r="FZ67" i="1" s="1"/>
  <c r="GJ67" i="1" s="1"/>
  <c r="GH67" i="1"/>
  <c r="EH66" i="1" l="1"/>
  <c r="GM67" i="1"/>
  <c r="GO67" i="1" s="1"/>
  <c r="GQ67" i="1"/>
  <c r="GP67" i="1"/>
  <c r="DM67" i="1"/>
  <c r="DL67" i="1"/>
  <c r="ET67" i="1"/>
  <c r="EU67" i="1" s="1"/>
  <c r="FE67" i="1" s="1"/>
  <c r="FC67" i="1"/>
  <c r="FH67" i="1" l="1"/>
  <c r="FJ67" i="1" s="1"/>
  <c r="FL67" i="1"/>
  <c r="FK67" i="1"/>
  <c r="DJ67" i="1"/>
  <c r="DN67" i="1"/>
  <c r="DO67" i="1" s="1"/>
  <c r="DP67" i="1" l="1"/>
  <c r="DZ67" i="1" s="1"/>
  <c r="EC67" i="1" s="1"/>
  <c r="EE67" i="1" s="1"/>
  <c r="EF67" i="1" l="1"/>
  <c r="EG67" i="1"/>
  <c r="EH67" i="1" s="1"/>
</calcChain>
</file>

<file path=xl/comments1.xml><?xml version="1.0" encoding="utf-8"?>
<comments xmlns="http://schemas.openxmlformats.org/spreadsheetml/2006/main">
  <authors>
    <author>000533-sakai</author>
  </authors>
  <commentList>
    <comment ref="L3" authorId="0">
      <text>
        <r>
          <rPr>
            <sz val="10"/>
            <color indexed="81"/>
            <rFont val="MS P ゴシック"/>
            <family val="3"/>
            <charset val="128"/>
          </rPr>
          <t>一括償却資産とは、取得価額が10万円以上20万円未満の資産について、個別に減価償却をせずに、使用した年から3年間にわたって、その年に一括償却資産に計上した資産の取得価額の合計額の3分の1を必要経費に計上していくもののことをいいます。</t>
        </r>
      </text>
    </comment>
  </commentList>
</comments>
</file>

<file path=xl/sharedStrings.xml><?xml version="1.0" encoding="utf-8"?>
<sst xmlns="http://schemas.openxmlformats.org/spreadsheetml/2006/main" count="638" uniqueCount="376">
  <si>
    <t>取得年月</t>
    <rPh sb="0" eb="2">
      <t>シュトク</t>
    </rPh>
    <rPh sb="2" eb="4">
      <t>ネンゲツ</t>
    </rPh>
    <phoneticPr fontId="1"/>
  </si>
  <si>
    <t>償却方法</t>
    <rPh sb="0" eb="2">
      <t>ショウキャク</t>
    </rPh>
    <rPh sb="2" eb="4">
      <t>ホウホウ</t>
    </rPh>
    <phoneticPr fontId="1"/>
  </si>
  <si>
    <t>耐用年数</t>
  </si>
  <si>
    <t>耐用年数</t>
    <rPh sb="0" eb="4">
      <t>タイヨウネンスウ</t>
    </rPh>
    <phoneticPr fontId="1"/>
  </si>
  <si>
    <t>本年中の償却期間</t>
    <rPh sb="0" eb="3">
      <t>ホンネンチュウ</t>
    </rPh>
    <rPh sb="4" eb="6">
      <t>ショウキャク</t>
    </rPh>
    <rPh sb="6" eb="8">
      <t>キカン</t>
    </rPh>
    <phoneticPr fontId="1"/>
  </si>
  <si>
    <t>本年分の償却費合計</t>
    <rPh sb="0" eb="3">
      <t>ホンネンブン</t>
    </rPh>
    <rPh sb="4" eb="7">
      <t>ショウキャクヒ</t>
    </rPh>
    <rPh sb="7" eb="9">
      <t>ゴウケイ</t>
    </rPh>
    <phoneticPr fontId="1"/>
  </si>
  <si>
    <t>本年分の必要経費算入額</t>
    <rPh sb="0" eb="3">
      <t>ホンネンブン</t>
    </rPh>
    <rPh sb="4" eb="6">
      <t>ヒツヨウ</t>
    </rPh>
    <rPh sb="6" eb="8">
      <t>ケイヒ</t>
    </rPh>
    <rPh sb="8" eb="11">
      <t>サンニュウガク</t>
    </rPh>
    <phoneticPr fontId="1"/>
  </si>
  <si>
    <t>未償却残高</t>
    <rPh sb="0" eb="5">
      <t>ミショウキャクザンダカ</t>
    </rPh>
    <phoneticPr fontId="1"/>
  </si>
  <si>
    <t>摘要</t>
    <rPh sb="0" eb="2">
      <t>テキヨウ</t>
    </rPh>
    <phoneticPr fontId="1"/>
  </si>
  <si>
    <t>年分</t>
    <rPh sb="0" eb="2">
      <t>ネンブン</t>
    </rPh>
    <phoneticPr fontId="1"/>
  </si>
  <si>
    <t>年数</t>
    <rPh sb="0" eb="2">
      <t>ネンスウ</t>
    </rPh>
    <phoneticPr fontId="1"/>
  </si>
  <si>
    <t>償却基礎</t>
    <rPh sb="0" eb="2">
      <t>ショウキャク</t>
    </rPh>
    <rPh sb="2" eb="4">
      <t>キソ</t>
    </rPh>
    <phoneticPr fontId="1"/>
  </si>
  <si>
    <t>㋺</t>
    <phoneticPr fontId="1"/>
  </si>
  <si>
    <t>償却率又は改定償却率</t>
    <rPh sb="0" eb="3">
      <t>ショウキャクリツ</t>
    </rPh>
    <rPh sb="3" eb="4">
      <t>マタ</t>
    </rPh>
    <rPh sb="5" eb="7">
      <t>カイテイ</t>
    </rPh>
    <rPh sb="7" eb="10">
      <t>ショウキャクリツ</t>
    </rPh>
    <phoneticPr fontId="1"/>
  </si>
  <si>
    <t>㋩</t>
    <phoneticPr fontId="1"/>
  </si>
  <si>
    <t>㋥</t>
    <phoneticPr fontId="1"/>
  </si>
  <si>
    <t>本年分の普通償却費</t>
    <rPh sb="0" eb="3">
      <t>ホンネンブン</t>
    </rPh>
    <rPh sb="4" eb="6">
      <t>フツウ</t>
    </rPh>
    <rPh sb="6" eb="9">
      <t>ショウキャクヒ</t>
    </rPh>
    <phoneticPr fontId="1"/>
  </si>
  <si>
    <t>㋭（㋺×㋩×㋥）</t>
    <phoneticPr fontId="1"/>
  </si>
  <si>
    <t>特別償却費</t>
    <rPh sb="0" eb="5">
      <t>トクベツショウキャクヒ</t>
    </rPh>
    <phoneticPr fontId="1"/>
  </si>
  <si>
    <t>㋬</t>
    <phoneticPr fontId="1"/>
  </si>
  <si>
    <t>㋣（㋭＋㋬）</t>
    <phoneticPr fontId="1"/>
  </si>
  <si>
    <t>事業専用割合</t>
    <rPh sb="0" eb="4">
      <t>ジギョウセンヨウ</t>
    </rPh>
    <rPh sb="4" eb="6">
      <t>ワリアイ</t>
    </rPh>
    <phoneticPr fontId="1"/>
  </si>
  <si>
    <t>㋠</t>
    <phoneticPr fontId="1"/>
  </si>
  <si>
    <t>㋷（㋣×㋠）</t>
    <phoneticPr fontId="1"/>
  </si>
  <si>
    <t>㋦</t>
    <phoneticPr fontId="1"/>
  </si>
  <si>
    <t>平成</t>
    <rPh sb="0" eb="2">
      <t>ヘイセイ</t>
    </rPh>
    <phoneticPr fontId="1"/>
  </si>
  <si>
    <t>うねたて機</t>
    <rPh sb="4" eb="5">
      <t>キ</t>
    </rPh>
    <phoneticPr fontId="1"/>
  </si>
  <si>
    <t>管理機</t>
    <rPh sb="0" eb="3">
      <t>カンリキ</t>
    </rPh>
    <phoneticPr fontId="1"/>
  </si>
  <si>
    <t>田植機</t>
    <rPh sb="0" eb="3">
      <t>タウエキ</t>
    </rPh>
    <phoneticPr fontId="1"/>
  </si>
  <si>
    <t>育苗器</t>
    <rPh sb="0" eb="3">
      <t>イクビョウキ</t>
    </rPh>
    <phoneticPr fontId="1"/>
  </si>
  <si>
    <t>脱穀機</t>
    <rPh sb="0" eb="3">
      <t>ダッコクキ</t>
    </rPh>
    <phoneticPr fontId="1"/>
  </si>
  <si>
    <t>もみすり機</t>
    <rPh sb="4" eb="5">
      <t>キ</t>
    </rPh>
    <phoneticPr fontId="1"/>
  </si>
  <si>
    <t>耕うん機械器具</t>
    <rPh sb="0" eb="1">
      <t>コウ</t>
    </rPh>
    <rPh sb="3" eb="5">
      <t>キカイ</t>
    </rPh>
    <rPh sb="5" eb="7">
      <t>キグ</t>
    </rPh>
    <phoneticPr fontId="1"/>
  </si>
  <si>
    <t>トラクター</t>
    <phoneticPr fontId="1"/>
  </si>
  <si>
    <t>ロータリー</t>
    <phoneticPr fontId="1"/>
  </si>
  <si>
    <t>ハロー</t>
    <phoneticPr fontId="1"/>
  </si>
  <si>
    <t>鎮圧機</t>
    <rPh sb="0" eb="3">
      <t>チンアツキ</t>
    </rPh>
    <phoneticPr fontId="1"/>
  </si>
  <si>
    <t>テーラー</t>
    <phoneticPr fontId="1"/>
  </si>
  <si>
    <t>栽培管理等</t>
    <rPh sb="0" eb="4">
      <t>サイバイカンリ</t>
    </rPh>
    <rPh sb="4" eb="5">
      <t>トウ</t>
    </rPh>
    <phoneticPr fontId="1"/>
  </si>
  <si>
    <t>堆肥散布機</t>
    <rPh sb="0" eb="5">
      <t>タイヒサンプキ</t>
    </rPh>
    <phoneticPr fontId="1"/>
  </si>
  <si>
    <t>防除用</t>
    <rPh sb="0" eb="3">
      <t>ボウジョヨウ</t>
    </rPh>
    <phoneticPr fontId="1"/>
  </si>
  <si>
    <t>散布機</t>
    <rPh sb="0" eb="3">
      <t>サンプキ</t>
    </rPh>
    <phoneticPr fontId="1"/>
  </si>
  <si>
    <t>噴霧器</t>
    <rPh sb="0" eb="3">
      <t>フンムキ</t>
    </rPh>
    <phoneticPr fontId="1"/>
  </si>
  <si>
    <t>ミスト機</t>
    <rPh sb="3" eb="4">
      <t>キ</t>
    </rPh>
    <phoneticPr fontId="1"/>
  </si>
  <si>
    <t>穀物収穫用</t>
    <rPh sb="0" eb="5">
      <t>コクモツシュウカクヨウ</t>
    </rPh>
    <phoneticPr fontId="1"/>
  </si>
  <si>
    <t>コンバイン</t>
    <phoneticPr fontId="1"/>
  </si>
  <si>
    <t>刈取機</t>
    <rPh sb="0" eb="3">
      <t>カリトリキ</t>
    </rPh>
    <phoneticPr fontId="1"/>
  </si>
  <si>
    <t>ハーベスター</t>
    <phoneticPr fontId="1"/>
  </si>
  <si>
    <t>乾燥機</t>
    <rPh sb="0" eb="3">
      <t>カンソウキ</t>
    </rPh>
    <phoneticPr fontId="1"/>
  </si>
  <si>
    <t>運搬用車両関係</t>
    <rPh sb="0" eb="3">
      <t>ウンパンヨウ</t>
    </rPh>
    <rPh sb="3" eb="5">
      <t>シャリョウ</t>
    </rPh>
    <rPh sb="5" eb="7">
      <t>カンケイ</t>
    </rPh>
    <phoneticPr fontId="1"/>
  </si>
  <si>
    <t>普通トラック</t>
    <rPh sb="0" eb="2">
      <t>フツウ</t>
    </rPh>
    <phoneticPr fontId="1"/>
  </si>
  <si>
    <t>軽トラック</t>
    <rPh sb="0" eb="1">
      <t>ケイ</t>
    </rPh>
    <phoneticPr fontId="1"/>
  </si>
  <si>
    <t>フォークリフト</t>
    <phoneticPr fontId="1"/>
  </si>
  <si>
    <t>その他運搬車</t>
    <rPh sb="2" eb="3">
      <t>タ</t>
    </rPh>
    <rPh sb="3" eb="6">
      <t>ウンパンシャ</t>
    </rPh>
    <phoneticPr fontId="1"/>
  </si>
  <si>
    <t>建物関係</t>
    <rPh sb="0" eb="2">
      <t>タテモノ</t>
    </rPh>
    <rPh sb="2" eb="4">
      <t>カンケイ</t>
    </rPh>
    <phoneticPr fontId="1"/>
  </si>
  <si>
    <t>木造-倉庫・作業場用のもの（一般用）</t>
    <rPh sb="0" eb="2">
      <t>モクゾウ</t>
    </rPh>
    <rPh sb="3" eb="5">
      <t>ソウコ</t>
    </rPh>
    <rPh sb="6" eb="8">
      <t>サギョウ</t>
    </rPh>
    <rPh sb="8" eb="9">
      <t>ジョウ</t>
    </rPh>
    <rPh sb="9" eb="10">
      <t>ヨウ</t>
    </rPh>
    <rPh sb="14" eb="17">
      <t>イッパンヨウ</t>
    </rPh>
    <phoneticPr fontId="1"/>
  </si>
  <si>
    <t>木造モルタル-倉庫・作業場用のもの（一般用）</t>
    <rPh sb="0" eb="2">
      <t>モクゾウ</t>
    </rPh>
    <rPh sb="7" eb="9">
      <t>ソウコ</t>
    </rPh>
    <rPh sb="10" eb="14">
      <t>サギョウバヨウ</t>
    </rPh>
    <rPh sb="18" eb="21">
      <t>イッパンヨウ</t>
    </rPh>
    <phoneticPr fontId="1"/>
  </si>
  <si>
    <t>ブロック造り-倉庫・作業場用のもの（一般用）</t>
    <rPh sb="4" eb="5">
      <t>ツク</t>
    </rPh>
    <rPh sb="7" eb="9">
      <t>ソウコ</t>
    </rPh>
    <rPh sb="10" eb="13">
      <t>サギョウバ</t>
    </rPh>
    <rPh sb="13" eb="14">
      <t>ヨウ</t>
    </rPh>
    <rPh sb="18" eb="21">
      <t>イッパンヨウ</t>
    </rPh>
    <phoneticPr fontId="1"/>
  </si>
  <si>
    <t>簡易建物-物置・倉庫・作業場用のもの</t>
    <rPh sb="0" eb="4">
      <t>カンイタテモノ</t>
    </rPh>
    <rPh sb="5" eb="7">
      <t>モノオキ</t>
    </rPh>
    <rPh sb="8" eb="10">
      <t>ソウコ</t>
    </rPh>
    <rPh sb="11" eb="15">
      <t>サギョウバヨウ</t>
    </rPh>
    <phoneticPr fontId="1"/>
  </si>
  <si>
    <t>鉄骨造り-倉庫・作業場用のもの（骨肉4mm超）</t>
    <rPh sb="0" eb="3">
      <t>テッコツヅクリ</t>
    </rPh>
    <rPh sb="5" eb="7">
      <t>ソウコ</t>
    </rPh>
    <rPh sb="8" eb="12">
      <t>サギョウバヨウ</t>
    </rPh>
    <rPh sb="16" eb="18">
      <t>コツニク</t>
    </rPh>
    <rPh sb="21" eb="22">
      <t>コ</t>
    </rPh>
    <phoneticPr fontId="1"/>
  </si>
  <si>
    <t>鉄骨造り-倉庫・作業場用のもの（骨肉3mm超4mm以下）</t>
    <rPh sb="0" eb="3">
      <t>テッコツヅクリ</t>
    </rPh>
    <rPh sb="5" eb="7">
      <t>ソウコ</t>
    </rPh>
    <rPh sb="8" eb="12">
      <t>サギョウバヨウ</t>
    </rPh>
    <rPh sb="16" eb="18">
      <t>コツニク</t>
    </rPh>
    <rPh sb="21" eb="22">
      <t>コ</t>
    </rPh>
    <rPh sb="25" eb="27">
      <t>イカ</t>
    </rPh>
    <phoneticPr fontId="1"/>
  </si>
  <si>
    <t>鉄骨造り-倉庫・作業場用のもの（骨肉3mm以下）</t>
    <rPh sb="0" eb="3">
      <t>テッコツヅクリ</t>
    </rPh>
    <rPh sb="5" eb="7">
      <t>ソウコ</t>
    </rPh>
    <rPh sb="8" eb="12">
      <t>サギョウバヨウ</t>
    </rPh>
    <rPh sb="16" eb="18">
      <t>コツニク</t>
    </rPh>
    <rPh sb="21" eb="23">
      <t>イカ</t>
    </rPh>
    <phoneticPr fontId="1"/>
  </si>
  <si>
    <t>鉄骨造り-ビニールハウス</t>
    <rPh sb="0" eb="3">
      <t>テッコツヅクリ</t>
    </rPh>
    <phoneticPr fontId="1"/>
  </si>
  <si>
    <t>塩ビパイプ製-ビニールハウス</t>
    <rPh sb="0" eb="1">
      <t>エン</t>
    </rPh>
    <rPh sb="5" eb="6">
      <t>セイ</t>
    </rPh>
    <phoneticPr fontId="1"/>
  </si>
  <si>
    <t>自由入力</t>
    <rPh sb="0" eb="4">
      <t>ジユウニュウリョク</t>
    </rPh>
    <phoneticPr fontId="1"/>
  </si>
  <si>
    <t>減価償却資産の耐用年数</t>
    <rPh sb="0" eb="4">
      <t>ゲンカショウキャク</t>
    </rPh>
    <rPh sb="4" eb="6">
      <t>シサン</t>
    </rPh>
    <rPh sb="7" eb="11">
      <t>タイヨウネンスウ</t>
    </rPh>
    <phoneticPr fontId="1"/>
  </si>
  <si>
    <t>構造・用途</t>
    <rPh sb="0" eb="2">
      <t>コウゾウ</t>
    </rPh>
    <rPh sb="3" eb="5">
      <t>ヨウト</t>
    </rPh>
    <phoneticPr fontId="1"/>
  </si>
  <si>
    <t>細目</t>
    <rPh sb="0" eb="2">
      <t>サイモク</t>
    </rPh>
    <phoneticPr fontId="1"/>
  </si>
  <si>
    <t>改正前</t>
    <rPh sb="0" eb="3">
      <t>カイセイマエ</t>
    </rPh>
    <phoneticPr fontId="1"/>
  </si>
  <si>
    <t>改正後</t>
    <rPh sb="0" eb="3">
      <t>カイセイゴ</t>
    </rPh>
    <phoneticPr fontId="1"/>
  </si>
  <si>
    <t>旧定額</t>
    <rPh sb="0" eb="1">
      <t>キュウ</t>
    </rPh>
    <rPh sb="1" eb="3">
      <t>テイガク</t>
    </rPh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</si>
  <si>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</si>
  <si>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</si>
  <si>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平成19年3月31日以前取得</t>
    <rPh sb="0" eb="2">
      <t>ヘイセイ</t>
    </rPh>
    <rPh sb="4" eb="5">
      <t>ネン</t>
    </rPh>
    <rPh sb="6" eb="7">
      <t>ガツ</t>
    </rPh>
    <rPh sb="9" eb="10">
      <t>ニチ</t>
    </rPh>
    <rPh sb="10" eb="12">
      <t>イゼン</t>
    </rPh>
    <rPh sb="12" eb="14">
      <t>シュトク</t>
    </rPh>
    <phoneticPr fontId="2"/>
  </si>
  <si>
    <t>平成19年4月1日以降取得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1" eb="13">
      <t>シュトク</t>
    </rPh>
    <phoneticPr fontId="2"/>
  </si>
  <si>
    <t>平成24年4月1日以降取得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1" eb="13">
      <t>シュトク</t>
    </rPh>
    <phoneticPr fontId="2"/>
  </si>
  <si>
    <r>
      <t>定額法</t>
    </r>
    <r>
      <rPr>
        <sz val="10"/>
        <rFont val="ＭＳ Ｐゴシック"/>
        <family val="3"/>
        <charset val="128"/>
      </rPr>
      <t>の償却率</t>
    </r>
  </si>
  <si>
    <r>
      <t>定率法</t>
    </r>
    <r>
      <rPr>
        <sz val="10"/>
        <rFont val="ＭＳ Ｐゴシック"/>
        <family val="3"/>
        <charset val="128"/>
      </rPr>
      <t>の償却率</t>
    </r>
  </si>
  <si>
    <r>
      <t>定率法</t>
    </r>
    <r>
      <rPr>
        <sz val="9"/>
        <rFont val="ＭＳ Ｐゴシック"/>
        <family val="3"/>
        <charset val="128"/>
      </rPr>
      <t>の　償却率</t>
    </r>
    <phoneticPr fontId="2"/>
  </si>
  <si>
    <r>
      <t>定率法</t>
    </r>
    <r>
      <rPr>
        <sz val="9"/>
        <rFont val="ＭＳ Ｐゴシック"/>
        <family val="3"/>
        <charset val="128"/>
      </rPr>
      <t>の　改定償却率</t>
    </r>
    <rPh sb="5" eb="7">
      <t>カイテイ</t>
    </rPh>
    <rPh sb="7" eb="10">
      <t>ショウキャクリツ</t>
    </rPh>
    <phoneticPr fontId="2"/>
  </si>
  <si>
    <r>
      <t>定率法</t>
    </r>
    <r>
      <rPr>
        <sz val="9"/>
        <rFont val="ＭＳ Ｐゴシック"/>
        <family val="3"/>
        <charset val="128"/>
      </rPr>
      <t>の　保証率</t>
    </r>
    <rPh sb="5" eb="7">
      <t>ホショウ</t>
    </rPh>
    <phoneticPr fontId="2"/>
  </si>
  <si>
    <t>－</t>
    <phoneticPr fontId="2"/>
  </si>
  <si>
    <t>昭和20年分</t>
    <rPh sb="0" eb="2">
      <t>ショウワ</t>
    </rPh>
    <rPh sb="4" eb="5">
      <t>ネン</t>
    </rPh>
    <rPh sb="5" eb="6">
      <t>ブン</t>
    </rPh>
    <phoneticPr fontId="1"/>
  </si>
  <si>
    <t>昭和21年分</t>
    <rPh sb="0" eb="2">
      <t>ショウワ</t>
    </rPh>
    <rPh sb="4" eb="5">
      <t>ネン</t>
    </rPh>
    <rPh sb="5" eb="6">
      <t>ブン</t>
    </rPh>
    <phoneticPr fontId="1"/>
  </si>
  <si>
    <t>昭和22年分</t>
    <rPh sb="0" eb="2">
      <t>ショウワ</t>
    </rPh>
    <rPh sb="4" eb="5">
      <t>ネン</t>
    </rPh>
    <rPh sb="5" eb="6">
      <t>ブン</t>
    </rPh>
    <phoneticPr fontId="1"/>
  </si>
  <si>
    <t>昭和23年分</t>
    <rPh sb="0" eb="2">
      <t>ショウワ</t>
    </rPh>
    <rPh sb="4" eb="5">
      <t>ネン</t>
    </rPh>
    <rPh sb="5" eb="6">
      <t>ブン</t>
    </rPh>
    <phoneticPr fontId="1"/>
  </si>
  <si>
    <t>昭和24年分</t>
    <rPh sb="0" eb="2">
      <t>ショウワ</t>
    </rPh>
    <rPh sb="4" eb="5">
      <t>ネン</t>
    </rPh>
    <rPh sb="5" eb="6">
      <t>ブン</t>
    </rPh>
    <phoneticPr fontId="1"/>
  </si>
  <si>
    <t>昭和25年分</t>
    <rPh sb="0" eb="2">
      <t>ショウワ</t>
    </rPh>
    <rPh sb="4" eb="5">
      <t>ネン</t>
    </rPh>
    <rPh sb="5" eb="6">
      <t>ブン</t>
    </rPh>
    <phoneticPr fontId="1"/>
  </si>
  <si>
    <t>昭和26年分</t>
    <rPh sb="0" eb="2">
      <t>ショウワ</t>
    </rPh>
    <rPh sb="4" eb="5">
      <t>ネン</t>
    </rPh>
    <rPh sb="5" eb="6">
      <t>ブン</t>
    </rPh>
    <phoneticPr fontId="1"/>
  </si>
  <si>
    <t>昭和27年分</t>
    <rPh sb="0" eb="2">
      <t>ショウワ</t>
    </rPh>
    <rPh sb="4" eb="5">
      <t>ネン</t>
    </rPh>
    <rPh sb="5" eb="6">
      <t>ブン</t>
    </rPh>
    <phoneticPr fontId="1"/>
  </si>
  <si>
    <t>昭和28年分</t>
    <rPh sb="0" eb="2">
      <t>ショウワ</t>
    </rPh>
    <rPh sb="4" eb="5">
      <t>ネン</t>
    </rPh>
    <rPh sb="5" eb="6">
      <t>ブン</t>
    </rPh>
    <phoneticPr fontId="1"/>
  </si>
  <si>
    <t>昭和29年分</t>
    <rPh sb="0" eb="2">
      <t>ショウワ</t>
    </rPh>
    <rPh sb="4" eb="5">
      <t>ネン</t>
    </rPh>
    <rPh sb="5" eb="6">
      <t>ブン</t>
    </rPh>
    <phoneticPr fontId="1"/>
  </si>
  <si>
    <t>昭和30年分</t>
    <rPh sb="0" eb="2">
      <t>ショウワ</t>
    </rPh>
    <rPh sb="4" eb="5">
      <t>ネン</t>
    </rPh>
    <rPh sb="5" eb="6">
      <t>ブン</t>
    </rPh>
    <phoneticPr fontId="1"/>
  </si>
  <si>
    <t>昭和31年分</t>
    <rPh sb="0" eb="2">
      <t>ショウワ</t>
    </rPh>
    <rPh sb="4" eb="5">
      <t>ネン</t>
    </rPh>
    <rPh sb="5" eb="6">
      <t>ブン</t>
    </rPh>
    <phoneticPr fontId="1"/>
  </si>
  <si>
    <t>昭和32年分</t>
    <rPh sb="0" eb="2">
      <t>ショウワ</t>
    </rPh>
    <rPh sb="4" eb="5">
      <t>ネン</t>
    </rPh>
    <rPh sb="5" eb="6">
      <t>ブン</t>
    </rPh>
    <phoneticPr fontId="1"/>
  </si>
  <si>
    <t>昭和33年分</t>
    <rPh sb="0" eb="2">
      <t>ショウワ</t>
    </rPh>
    <rPh sb="4" eb="5">
      <t>ネン</t>
    </rPh>
    <rPh sb="5" eb="6">
      <t>ブン</t>
    </rPh>
    <phoneticPr fontId="1"/>
  </si>
  <si>
    <t>昭和34年分</t>
    <rPh sb="0" eb="2">
      <t>ショウワ</t>
    </rPh>
    <rPh sb="4" eb="5">
      <t>ネン</t>
    </rPh>
    <rPh sb="5" eb="6">
      <t>ブン</t>
    </rPh>
    <phoneticPr fontId="1"/>
  </si>
  <si>
    <t>昭和35年分</t>
    <rPh sb="0" eb="2">
      <t>ショウワ</t>
    </rPh>
    <rPh sb="4" eb="5">
      <t>ネン</t>
    </rPh>
    <rPh sb="5" eb="6">
      <t>ブン</t>
    </rPh>
    <phoneticPr fontId="1"/>
  </si>
  <si>
    <t>昭和36年分</t>
    <rPh sb="0" eb="2">
      <t>ショウワ</t>
    </rPh>
    <rPh sb="4" eb="5">
      <t>ネン</t>
    </rPh>
    <rPh sb="5" eb="6">
      <t>ブン</t>
    </rPh>
    <phoneticPr fontId="1"/>
  </si>
  <si>
    <t>昭和37年分</t>
    <rPh sb="0" eb="2">
      <t>ショウワ</t>
    </rPh>
    <rPh sb="4" eb="5">
      <t>ネン</t>
    </rPh>
    <rPh sb="5" eb="6">
      <t>ブン</t>
    </rPh>
    <phoneticPr fontId="1"/>
  </si>
  <si>
    <t>昭和38年分</t>
    <rPh sb="0" eb="2">
      <t>ショウワ</t>
    </rPh>
    <rPh sb="4" eb="5">
      <t>ネン</t>
    </rPh>
    <rPh sb="5" eb="6">
      <t>ブン</t>
    </rPh>
    <phoneticPr fontId="1"/>
  </si>
  <si>
    <t>昭和39年分</t>
    <rPh sb="0" eb="2">
      <t>ショウワ</t>
    </rPh>
    <rPh sb="4" eb="5">
      <t>ネン</t>
    </rPh>
    <rPh sb="5" eb="6">
      <t>ブン</t>
    </rPh>
    <phoneticPr fontId="1"/>
  </si>
  <si>
    <t>昭和40年分</t>
    <rPh sb="0" eb="2">
      <t>ショウワ</t>
    </rPh>
    <rPh sb="4" eb="5">
      <t>ネン</t>
    </rPh>
    <rPh sb="5" eb="6">
      <t>ブン</t>
    </rPh>
    <phoneticPr fontId="1"/>
  </si>
  <si>
    <t>昭和41年分</t>
    <rPh sb="0" eb="2">
      <t>ショウワ</t>
    </rPh>
    <rPh sb="4" eb="5">
      <t>ネン</t>
    </rPh>
    <rPh sb="5" eb="6">
      <t>ブン</t>
    </rPh>
    <phoneticPr fontId="1"/>
  </si>
  <si>
    <t>昭和42年分</t>
    <rPh sb="0" eb="2">
      <t>ショウワ</t>
    </rPh>
    <rPh sb="4" eb="5">
      <t>ネン</t>
    </rPh>
    <rPh sb="5" eb="6">
      <t>ブン</t>
    </rPh>
    <phoneticPr fontId="1"/>
  </si>
  <si>
    <t>昭和43年分</t>
    <rPh sb="0" eb="2">
      <t>ショウワ</t>
    </rPh>
    <rPh sb="4" eb="5">
      <t>ネン</t>
    </rPh>
    <rPh sb="5" eb="6">
      <t>ブン</t>
    </rPh>
    <phoneticPr fontId="1"/>
  </si>
  <si>
    <t>昭和44年分</t>
    <rPh sb="0" eb="2">
      <t>ショウワ</t>
    </rPh>
    <rPh sb="4" eb="5">
      <t>ネン</t>
    </rPh>
    <rPh sb="5" eb="6">
      <t>ブン</t>
    </rPh>
    <phoneticPr fontId="1"/>
  </si>
  <si>
    <t>昭和45年分</t>
    <rPh sb="0" eb="2">
      <t>ショウワ</t>
    </rPh>
    <rPh sb="4" eb="5">
      <t>ネン</t>
    </rPh>
    <rPh sb="5" eb="6">
      <t>ブン</t>
    </rPh>
    <phoneticPr fontId="1"/>
  </si>
  <si>
    <t>昭和46年分</t>
    <rPh sb="0" eb="2">
      <t>ショウワ</t>
    </rPh>
    <rPh sb="4" eb="5">
      <t>ネン</t>
    </rPh>
    <rPh sb="5" eb="6">
      <t>ブン</t>
    </rPh>
    <phoneticPr fontId="1"/>
  </si>
  <si>
    <t>昭和47年分</t>
    <rPh sb="0" eb="2">
      <t>ショウワ</t>
    </rPh>
    <rPh sb="4" eb="5">
      <t>ネン</t>
    </rPh>
    <rPh sb="5" eb="6">
      <t>ブン</t>
    </rPh>
    <phoneticPr fontId="1"/>
  </si>
  <si>
    <t>昭和48年分</t>
    <rPh sb="0" eb="2">
      <t>ショウワ</t>
    </rPh>
    <rPh sb="4" eb="5">
      <t>ネン</t>
    </rPh>
    <rPh sb="5" eb="6">
      <t>ブン</t>
    </rPh>
    <phoneticPr fontId="1"/>
  </si>
  <si>
    <t>昭和49年分</t>
    <rPh sb="0" eb="2">
      <t>ショウワ</t>
    </rPh>
    <rPh sb="4" eb="5">
      <t>ネン</t>
    </rPh>
    <rPh sb="5" eb="6">
      <t>ブン</t>
    </rPh>
    <phoneticPr fontId="1"/>
  </si>
  <si>
    <t>昭和50年分</t>
    <rPh sb="0" eb="2">
      <t>ショウワ</t>
    </rPh>
    <rPh sb="4" eb="5">
      <t>ネン</t>
    </rPh>
    <rPh sb="5" eb="6">
      <t>ブン</t>
    </rPh>
    <phoneticPr fontId="1"/>
  </si>
  <si>
    <t>昭和51年分</t>
    <rPh sb="0" eb="2">
      <t>ショウワ</t>
    </rPh>
    <rPh sb="4" eb="5">
      <t>ネン</t>
    </rPh>
    <rPh sb="5" eb="6">
      <t>ブン</t>
    </rPh>
    <phoneticPr fontId="1"/>
  </si>
  <si>
    <t>昭和52年分</t>
    <rPh sb="0" eb="2">
      <t>ショウワ</t>
    </rPh>
    <rPh sb="4" eb="5">
      <t>ネン</t>
    </rPh>
    <rPh sb="5" eb="6">
      <t>ブン</t>
    </rPh>
    <phoneticPr fontId="1"/>
  </si>
  <si>
    <t>昭和53年分</t>
    <rPh sb="0" eb="2">
      <t>ショウワ</t>
    </rPh>
    <rPh sb="4" eb="5">
      <t>ネン</t>
    </rPh>
    <rPh sb="5" eb="6">
      <t>ブン</t>
    </rPh>
    <phoneticPr fontId="1"/>
  </si>
  <si>
    <t>昭和54年分</t>
    <rPh sb="0" eb="2">
      <t>ショウワ</t>
    </rPh>
    <rPh sb="4" eb="5">
      <t>ネン</t>
    </rPh>
    <rPh sb="5" eb="6">
      <t>ブン</t>
    </rPh>
    <phoneticPr fontId="1"/>
  </si>
  <si>
    <t>昭和55年分</t>
    <rPh sb="0" eb="2">
      <t>ショウワ</t>
    </rPh>
    <rPh sb="4" eb="5">
      <t>ネン</t>
    </rPh>
    <rPh sb="5" eb="6">
      <t>ブン</t>
    </rPh>
    <phoneticPr fontId="1"/>
  </si>
  <si>
    <t>昭和56年分</t>
    <rPh sb="0" eb="2">
      <t>ショウワ</t>
    </rPh>
    <rPh sb="4" eb="5">
      <t>ネン</t>
    </rPh>
    <rPh sb="5" eb="6">
      <t>ブン</t>
    </rPh>
    <phoneticPr fontId="1"/>
  </si>
  <si>
    <t>昭和57年分</t>
    <rPh sb="0" eb="2">
      <t>ショウワ</t>
    </rPh>
    <rPh sb="4" eb="5">
      <t>ネン</t>
    </rPh>
    <rPh sb="5" eb="6">
      <t>ブン</t>
    </rPh>
    <phoneticPr fontId="1"/>
  </si>
  <si>
    <t>昭和58年分</t>
    <rPh sb="0" eb="2">
      <t>ショウワ</t>
    </rPh>
    <rPh sb="4" eb="5">
      <t>ネン</t>
    </rPh>
    <rPh sb="5" eb="6">
      <t>ブン</t>
    </rPh>
    <phoneticPr fontId="1"/>
  </si>
  <si>
    <t>昭和59年分</t>
    <rPh sb="0" eb="2">
      <t>ショウワ</t>
    </rPh>
    <rPh sb="4" eb="5">
      <t>ネン</t>
    </rPh>
    <rPh sb="5" eb="6">
      <t>ブン</t>
    </rPh>
    <phoneticPr fontId="1"/>
  </si>
  <si>
    <t>昭和60年分</t>
    <rPh sb="0" eb="2">
      <t>ショウワ</t>
    </rPh>
    <rPh sb="4" eb="5">
      <t>ネン</t>
    </rPh>
    <rPh sb="5" eb="6">
      <t>ブン</t>
    </rPh>
    <phoneticPr fontId="1"/>
  </si>
  <si>
    <t>昭和61年分</t>
    <rPh sb="0" eb="2">
      <t>ショウワ</t>
    </rPh>
    <rPh sb="4" eb="5">
      <t>ネン</t>
    </rPh>
    <rPh sb="5" eb="6">
      <t>ブン</t>
    </rPh>
    <phoneticPr fontId="1"/>
  </si>
  <si>
    <t>昭和62年分</t>
    <rPh sb="0" eb="2">
      <t>ショウワ</t>
    </rPh>
    <rPh sb="4" eb="5">
      <t>ネン</t>
    </rPh>
    <rPh sb="5" eb="6">
      <t>ブン</t>
    </rPh>
    <phoneticPr fontId="1"/>
  </si>
  <si>
    <t>昭和63年分</t>
    <rPh sb="0" eb="2">
      <t>ショウワ</t>
    </rPh>
    <rPh sb="4" eb="5">
      <t>ネン</t>
    </rPh>
    <rPh sb="5" eb="6">
      <t>ブン</t>
    </rPh>
    <phoneticPr fontId="1"/>
  </si>
  <si>
    <t>和暦</t>
    <rPh sb="0" eb="2">
      <t>ワレキ</t>
    </rPh>
    <phoneticPr fontId="1"/>
  </si>
  <si>
    <t>平成元年分</t>
    <rPh sb="0" eb="2">
      <t>ヘイセイ</t>
    </rPh>
    <rPh sb="2" eb="4">
      <t>ガンネン</t>
    </rPh>
    <rPh sb="4" eb="5">
      <t>ブン</t>
    </rPh>
    <phoneticPr fontId="1"/>
  </si>
  <si>
    <t>平成2年分</t>
    <rPh sb="0" eb="2">
      <t>ヘイセイ</t>
    </rPh>
    <rPh sb="3" eb="4">
      <t>ネン</t>
    </rPh>
    <rPh sb="4" eb="5">
      <t>ブン</t>
    </rPh>
    <phoneticPr fontId="1"/>
  </si>
  <si>
    <t>平成3年分</t>
    <rPh sb="0" eb="2">
      <t>ヘイセイ</t>
    </rPh>
    <rPh sb="3" eb="4">
      <t>ネン</t>
    </rPh>
    <rPh sb="4" eb="5">
      <t>ブン</t>
    </rPh>
    <phoneticPr fontId="1"/>
  </si>
  <si>
    <t>平成4年分</t>
    <rPh sb="0" eb="2">
      <t>ヘイセイ</t>
    </rPh>
    <rPh sb="3" eb="4">
      <t>ネン</t>
    </rPh>
    <rPh sb="4" eb="5">
      <t>ブン</t>
    </rPh>
    <phoneticPr fontId="1"/>
  </si>
  <si>
    <t>平成5年分</t>
    <rPh sb="0" eb="2">
      <t>ヘイセイ</t>
    </rPh>
    <rPh sb="3" eb="4">
      <t>ネン</t>
    </rPh>
    <rPh sb="4" eb="5">
      <t>ブン</t>
    </rPh>
    <phoneticPr fontId="1"/>
  </si>
  <si>
    <t>平成6年分</t>
    <rPh sb="0" eb="2">
      <t>ヘイセイ</t>
    </rPh>
    <rPh sb="3" eb="4">
      <t>ネン</t>
    </rPh>
    <rPh sb="4" eb="5">
      <t>ブン</t>
    </rPh>
    <phoneticPr fontId="1"/>
  </si>
  <si>
    <t>平成7年分</t>
    <rPh sb="0" eb="2">
      <t>ヘイセイ</t>
    </rPh>
    <rPh sb="3" eb="4">
      <t>ネン</t>
    </rPh>
    <rPh sb="4" eb="5">
      <t>ブン</t>
    </rPh>
    <phoneticPr fontId="1"/>
  </si>
  <si>
    <t>平成8年分</t>
    <rPh sb="0" eb="2">
      <t>ヘイセイ</t>
    </rPh>
    <rPh sb="3" eb="4">
      <t>ネン</t>
    </rPh>
    <rPh sb="4" eb="5">
      <t>ブン</t>
    </rPh>
    <phoneticPr fontId="1"/>
  </si>
  <si>
    <t>平成9年分</t>
    <rPh sb="0" eb="2">
      <t>ヘイセイ</t>
    </rPh>
    <rPh sb="3" eb="4">
      <t>ネン</t>
    </rPh>
    <rPh sb="4" eb="5">
      <t>ブン</t>
    </rPh>
    <phoneticPr fontId="1"/>
  </si>
  <si>
    <t>平成10年分</t>
    <rPh sb="0" eb="2">
      <t>ヘイセイ</t>
    </rPh>
    <rPh sb="4" eb="5">
      <t>ネン</t>
    </rPh>
    <rPh sb="5" eb="6">
      <t>ブン</t>
    </rPh>
    <phoneticPr fontId="1"/>
  </si>
  <si>
    <t>平成11年分</t>
    <rPh sb="0" eb="2">
      <t>ヘイセイ</t>
    </rPh>
    <rPh sb="4" eb="5">
      <t>ネン</t>
    </rPh>
    <rPh sb="5" eb="6">
      <t>ブン</t>
    </rPh>
    <phoneticPr fontId="1"/>
  </si>
  <si>
    <t>平成12年分</t>
    <rPh sb="0" eb="2">
      <t>ヘイセイ</t>
    </rPh>
    <rPh sb="4" eb="5">
      <t>ネン</t>
    </rPh>
    <rPh sb="5" eb="6">
      <t>ブン</t>
    </rPh>
    <phoneticPr fontId="1"/>
  </si>
  <si>
    <t>平成13年分</t>
    <rPh sb="0" eb="2">
      <t>ヘイセイ</t>
    </rPh>
    <rPh sb="4" eb="5">
      <t>ネン</t>
    </rPh>
    <rPh sb="5" eb="6">
      <t>ブン</t>
    </rPh>
    <phoneticPr fontId="1"/>
  </si>
  <si>
    <t>平成14年分</t>
    <rPh sb="0" eb="2">
      <t>ヘイセイ</t>
    </rPh>
    <rPh sb="4" eb="5">
      <t>ネン</t>
    </rPh>
    <rPh sb="5" eb="6">
      <t>ブン</t>
    </rPh>
    <phoneticPr fontId="1"/>
  </si>
  <si>
    <t>平成15年分</t>
    <rPh sb="0" eb="2">
      <t>ヘイセイ</t>
    </rPh>
    <rPh sb="4" eb="5">
      <t>ネン</t>
    </rPh>
    <rPh sb="5" eb="6">
      <t>ブン</t>
    </rPh>
    <phoneticPr fontId="1"/>
  </si>
  <si>
    <t>平成16年分</t>
    <rPh sb="0" eb="2">
      <t>ヘイセイ</t>
    </rPh>
    <rPh sb="4" eb="5">
      <t>ネン</t>
    </rPh>
    <rPh sb="5" eb="6">
      <t>ブン</t>
    </rPh>
    <phoneticPr fontId="1"/>
  </si>
  <si>
    <t>平成17年分</t>
    <rPh sb="0" eb="2">
      <t>ヘイセイ</t>
    </rPh>
    <rPh sb="4" eb="5">
      <t>ネン</t>
    </rPh>
    <rPh sb="5" eb="6">
      <t>ブン</t>
    </rPh>
    <phoneticPr fontId="1"/>
  </si>
  <si>
    <t>平成18年分</t>
    <rPh sb="0" eb="2">
      <t>ヘイセイ</t>
    </rPh>
    <rPh sb="4" eb="5">
      <t>ネン</t>
    </rPh>
    <rPh sb="5" eb="6">
      <t>ブン</t>
    </rPh>
    <phoneticPr fontId="1"/>
  </si>
  <si>
    <t>平成19年分</t>
    <rPh sb="0" eb="2">
      <t>ヘイセイ</t>
    </rPh>
    <rPh sb="4" eb="5">
      <t>ネン</t>
    </rPh>
    <rPh sb="5" eb="6">
      <t>ブン</t>
    </rPh>
    <phoneticPr fontId="1"/>
  </si>
  <si>
    <t>平成20年分</t>
    <rPh sb="0" eb="2">
      <t>ヘイセイ</t>
    </rPh>
    <rPh sb="4" eb="5">
      <t>ネン</t>
    </rPh>
    <rPh sb="5" eb="6">
      <t>ブン</t>
    </rPh>
    <phoneticPr fontId="1"/>
  </si>
  <si>
    <t>平成21年分</t>
    <rPh sb="0" eb="2">
      <t>ヘイセイ</t>
    </rPh>
    <rPh sb="4" eb="5">
      <t>ネン</t>
    </rPh>
    <rPh sb="5" eb="6">
      <t>ブン</t>
    </rPh>
    <phoneticPr fontId="1"/>
  </si>
  <si>
    <t>平成22年分</t>
    <rPh sb="0" eb="2">
      <t>ヘイセイ</t>
    </rPh>
    <rPh sb="4" eb="5">
      <t>ネン</t>
    </rPh>
    <rPh sb="5" eb="6">
      <t>ブン</t>
    </rPh>
    <phoneticPr fontId="1"/>
  </si>
  <si>
    <t>平成23年分</t>
    <rPh sb="0" eb="2">
      <t>ヘイセイ</t>
    </rPh>
    <rPh sb="4" eb="5">
      <t>ネン</t>
    </rPh>
    <rPh sb="5" eb="6">
      <t>ブン</t>
    </rPh>
    <phoneticPr fontId="1"/>
  </si>
  <si>
    <t>平成24年分</t>
    <rPh sb="0" eb="2">
      <t>ヘイセイ</t>
    </rPh>
    <rPh sb="4" eb="5">
      <t>ネン</t>
    </rPh>
    <rPh sb="5" eb="6">
      <t>ブン</t>
    </rPh>
    <phoneticPr fontId="1"/>
  </si>
  <si>
    <t>平成25年分</t>
    <rPh sb="0" eb="2">
      <t>ヘイセイ</t>
    </rPh>
    <rPh sb="4" eb="5">
      <t>ネン</t>
    </rPh>
    <rPh sb="5" eb="6">
      <t>ブン</t>
    </rPh>
    <phoneticPr fontId="1"/>
  </si>
  <si>
    <t>平成26年分</t>
    <rPh sb="0" eb="2">
      <t>ヘイセイ</t>
    </rPh>
    <rPh sb="4" eb="5">
      <t>ネン</t>
    </rPh>
    <rPh sb="5" eb="6">
      <t>ブン</t>
    </rPh>
    <phoneticPr fontId="1"/>
  </si>
  <si>
    <t>平成27年分</t>
    <rPh sb="0" eb="2">
      <t>ヘイセイ</t>
    </rPh>
    <rPh sb="4" eb="5">
      <t>ネン</t>
    </rPh>
    <rPh sb="5" eb="6">
      <t>ブン</t>
    </rPh>
    <phoneticPr fontId="1"/>
  </si>
  <si>
    <t>平成28年分</t>
    <rPh sb="0" eb="2">
      <t>ヘイセイ</t>
    </rPh>
    <rPh sb="4" eb="5">
      <t>ネン</t>
    </rPh>
    <rPh sb="5" eb="6">
      <t>ブン</t>
    </rPh>
    <phoneticPr fontId="1"/>
  </si>
  <si>
    <t>平成29年分</t>
    <rPh sb="0" eb="2">
      <t>ヘイセイ</t>
    </rPh>
    <rPh sb="4" eb="5">
      <t>ネン</t>
    </rPh>
    <rPh sb="5" eb="6">
      <t>ブン</t>
    </rPh>
    <phoneticPr fontId="1"/>
  </si>
  <si>
    <t>平成30年分</t>
    <rPh sb="0" eb="2">
      <t>ヘイセイ</t>
    </rPh>
    <rPh sb="4" eb="5">
      <t>ネン</t>
    </rPh>
    <rPh sb="5" eb="6">
      <t>ブン</t>
    </rPh>
    <phoneticPr fontId="1"/>
  </si>
  <si>
    <t>平成31年分</t>
    <rPh sb="0" eb="2">
      <t>ヘイセイ</t>
    </rPh>
    <rPh sb="4" eb="5">
      <t>ネン</t>
    </rPh>
    <rPh sb="5" eb="6">
      <t>ブン</t>
    </rPh>
    <phoneticPr fontId="1"/>
  </si>
  <si>
    <t>-</t>
    <phoneticPr fontId="1"/>
  </si>
  <si>
    <t>1/3</t>
    <phoneticPr fontId="1"/>
  </si>
  <si>
    <t>一括償却（１０万円以上２０万円未満）</t>
    <rPh sb="0" eb="4">
      <t>イッカツショウキャク</t>
    </rPh>
    <rPh sb="7" eb="8">
      <t>マン</t>
    </rPh>
    <rPh sb="8" eb="9">
      <t>エン</t>
    </rPh>
    <rPh sb="9" eb="11">
      <t>イジョウ</t>
    </rPh>
    <rPh sb="13" eb="14">
      <t>マン</t>
    </rPh>
    <rPh sb="14" eb="15">
      <t>エン</t>
    </rPh>
    <rPh sb="15" eb="17">
      <t>ミマン</t>
    </rPh>
    <phoneticPr fontId="1"/>
  </si>
  <si>
    <t>-</t>
    <phoneticPr fontId="1"/>
  </si>
  <si>
    <t>一括償却</t>
    <rPh sb="0" eb="4">
      <t>イッカツショウキャク</t>
    </rPh>
    <phoneticPr fontId="1"/>
  </si>
  <si>
    <t>年</t>
    <rPh sb="0" eb="1">
      <t>ネン</t>
    </rPh>
    <phoneticPr fontId="1"/>
  </si>
  <si>
    <t>取得価額</t>
    <rPh sb="0" eb="2">
      <t>シュトク</t>
    </rPh>
    <rPh sb="2" eb="4">
      <t>カガク</t>
    </rPh>
    <phoneticPr fontId="1"/>
  </si>
  <si>
    <t>未償却残高</t>
    <rPh sb="0" eb="3">
      <t>ミショウキャク</t>
    </rPh>
    <rPh sb="3" eb="5">
      <t>ザンダカ</t>
    </rPh>
    <phoneticPr fontId="1"/>
  </si>
  <si>
    <t>均等償却額</t>
    <rPh sb="0" eb="2">
      <t>キントウ</t>
    </rPh>
    <rPh sb="2" eb="4">
      <t>ショウキャク</t>
    </rPh>
    <rPh sb="4" eb="5">
      <t>ガク</t>
    </rPh>
    <phoneticPr fontId="1"/>
  </si>
  <si>
    <t>年分</t>
    <rPh sb="0" eb="2">
      <t>ネンブン</t>
    </rPh>
    <phoneticPr fontId="1"/>
  </si>
  <si>
    <t>エラー１</t>
    <phoneticPr fontId="1"/>
  </si>
  <si>
    <t>エラー２</t>
  </si>
  <si>
    <t>エラー３</t>
  </si>
  <si>
    <t>エラー４</t>
  </si>
  <si>
    <t>エラー５</t>
  </si>
  <si>
    <t>エラー６</t>
  </si>
  <si>
    <t>エラー７</t>
  </si>
  <si>
    <t>エラー８</t>
  </si>
  <si>
    <t>エラー９</t>
  </si>
  <si>
    <t>エラー１０</t>
  </si>
  <si>
    <t>エラー１１</t>
  </si>
  <si>
    <t>エラー１２</t>
  </si>
  <si>
    <t>エラー１３</t>
  </si>
  <si>
    <t>エラー１４</t>
  </si>
  <si>
    <t>エラー１５</t>
  </si>
  <si>
    <t>エラー１６</t>
  </si>
  <si>
    <t>エラー１７</t>
  </si>
  <si>
    <t>エラー１８</t>
  </si>
  <si>
    <t>エラー１９</t>
  </si>
  <si>
    <t>エラー２０</t>
  </si>
  <si>
    <t>結合</t>
    <rPh sb="0" eb="2">
      <t>ケツゴウ</t>
    </rPh>
    <phoneticPr fontId="1"/>
  </si>
  <si>
    <t>償却方法</t>
    <rPh sb="0" eb="4">
      <t>ショウキャクホウホウ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</si>
  <si>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</si>
  <si>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</si>
  <si>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新旧</t>
    <rPh sb="0" eb="2">
      <t>シンキュウ</t>
    </rPh>
    <phoneticPr fontId="1"/>
  </si>
  <si>
    <t>該当</t>
    <rPh sb="0" eb="2">
      <t>ガイトウ</t>
    </rPh>
    <phoneticPr fontId="1"/>
  </si>
  <si>
    <t>エラー内容</t>
    <rPh sb="3" eb="5">
      <t>ナイヨウ</t>
    </rPh>
    <phoneticPr fontId="1"/>
  </si>
  <si>
    <t>取得価額</t>
    <rPh sb="0" eb="4">
      <t>シュトクカガク</t>
    </rPh>
    <phoneticPr fontId="1"/>
  </si>
  <si>
    <t>旧定額法</t>
    <rPh sb="0" eb="1">
      <t>キュウ</t>
    </rPh>
    <rPh sb="1" eb="3">
      <t>テイガク</t>
    </rPh>
    <rPh sb="3" eb="4">
      <t>ホウ</t>
    </rPh>
    <phoneticPr fontId="1"/>
  </si>
  <si>
    <t>新定額法</t>
    <rPh sb="0" eb="1">
      <t>シン</t>
    </rPh>
    <rPh sb="1" eb="3">
      <t>テイガク</t>
    </rPh>
    <rPh sb="3" eb="4">
      <t>ホウ</t>
    </rPh>
    <phoneticPr fontId="1"/>
  </si>
  <si>
    <t>新定額</t>
    <rPh sb="0" eb="1">
      <t>シン</t>
    </rPh>
    <rPh sb="1" eb="3">
      <t>テイガク</t>
    </rPh>
    <phoneticPr fontId="1"/>
  </si>
  <si>
    <t>一括償却</t>
    <rPh sb="0" eb="2">
      <t>イッカツ</t>
    </rPh>
    <rPh sb="2" eb="4">
      <t>ショウキャク</t>
    </rPh>
    <phoneticPr fontId="1"/>
  </si>
  <si>
    <t>年号</t>
    <rPh sb="0" eb="2">
      <t>ネンゴウ</t>
    </rPh>
    <phoneticPr fontId="1"/>
  </si>
  <si>
    <t>西暦＋</t>
    <rPh sb="0" eb="2">
      <t>セイレキ</t>
    </rPh>
    <phoneticPr fontId="1"/>
  </si>
  <si>
    <t>償却方法</t>
    <rPh sb="0" eb="2">
      <t>ショウキャク</t>
    </rPh>
    <rPh sb="2" eb="4">
      <t>ホウホウ</t>
    </rPh>
    <phoneticPr fontId="1"/>
  </si>
  <si>
    <t>オフセット行</t>
    <rPh sb="5" eb="6">
      <t>ギョウ</t>
    </rPh>
    <phoneticPr fontId="1"/>
  </si>
  <si>
    <t>オフセット列</t>
    <rPh sb="5" eb="6">
      <t>レツ</t>
    </rPh>
    <phoneticPr fontId="1"/>
  </si>
  <si>
    <t>その他２</t>
    <rPh sb="2" eb="3">
      <t>タ</t>
    </rPh>
    <phoneticPr fontId="1"/>
  </si>
  <si>
    <t>その他７</t>
    <rPh sb="2" eb="3">
      <t>タ</t>
    </rPh>
    <phoneticPr fontId="1"/>
  </si>
  <si>
    <t>その他８</t>
    <rPh sb="2" eb="3">
      <t>タ</t>
    </rPh>
    <phoneticPr fontId="1"/>
  </si>
  <si>
    <t>その他９</t>
    <rPh sb="2" eb="3">
      <t>タ</t>
    </rPh>
    <phoneticPr fontId="1"/>
  </si>
  <si>
    <t>その他１０</t>
    <rPh sb="2" eb="3">
      <t>タ</t>
    </rPh>
    <phoneticPr fontId="1"/>
  </si>
  <si>
    <t>償却方法</t>
    <rPh sb="0" eb="4">
      <t>ショウキャクホウホウ</t>
    </rPh>
    <phoneticPr fontId="1"/>
  </si>
  <si>
    <t>無形固定資産</t>
    <rPh sb="0" eb="2">
      <t>ムケイ</t>
    </rPh>
    <rPh sb="2" eb="6">
      <t>コテイシサン</t>
    </rPh>
    <phoneticPr fontId="1"/>
  </si>
  <si>
    <t>建物</t>
    <rPh sb="0" eb="2">
      <t>タテモノ</t>
    </rPh>
    <phoneticPr fontId="1"/>
  </si>
  <si>
    <t>その他</t>
    <rPh sb="2" eb="3">
      <t>タ</t>
    </rPh>
    <phoneticPr fontId="1"/>
  </si>
  <si>
    <t>定額法または定率法</t>
    <rPh sb="0" eb="3">
      <t>テイガクホウ</t>
    </rPh>
    <rPh sb="6" eb="9">
      <t>テイリツホウ</t>
    </rPh>
    <phoneticPr fontId="1"/>
  </si>
  <si>
    <t>旧定率法</t>
    <rPh sb="0" eb="1">
      <t>キュウ</t>
    </rPh>
    <rPh sb="1" eb="4">
      <t>テイリツホウ</t>
    </rPh>
    <phoneticPr fontId="1"/>
  </si>
  <si>
    <t>償却率</t>
    <rPh sb="0" eb="3">
      <t>ショウキャクリツ</t>
    </rPh>
    <phoneticPr fontId="1"/>
  </si>
  <si>
    <t>改定償却率</t>
    <rPh sb="0" eb="5">
      <t>カイテイショウキャクリツ</t>
    </rPh>
    <phoneticPr fontId="1"/>
  </si>
  <si>
    <t>保証率</t>
    <rPh sb="0" eb="3">
      <t>ホショウリツ</t>
    </rPh>
    <phoneticPr fontId="1"/>
  </si>
  <si>
    <t>償却保証額</t>
    <rPh sb="0" eb="2">
      <t>ショウキャク</t>
    </rPh>
    <rPh sb="2" eb="5">
      <t>ホショウガク</t>
    </rPh>
    <phoneticPr fontId="1"/>
  </si>
  <si>
    <t>H19定率法</t>
    <rPh sb="3" eb="6">
      <t>テイリツホウ</t>
    </rPh>
    <phoneticPr fontId="1"/>
  </si>
  <si>
    <t>H24定率法</t>
    <rPh sb="3" eb="6">
      <t>テイリツホウ</t>
    </rPh>
    <phoneticPr fontId="1"/>
  </si>
  <si>
    <t>【要確認】取得価額が１０万円未満は償却ではなく、経費として計上します。</t>
    <rPh sb="1" eb="2">
      <t>ヨウ</t>
    </rPh>
    <rPh sb="2" eb="4">
      <t>カクニン</t>
    </rPh>
    <rPh sb="5" eb="9">
      <t>シュトクカガク</t>
    </rPh>
    <rPh sb="12" eb="14">
      <t>マンエン</t>
    </rPh>
    <rPh sb="14" eb="16">
      <t>ミマン</t>
    </rPh>
    <rPh sb="17" eb="19">
      <t>ショウキャク</t>
    </rPh>
    <rPh sb="24" eb="26">
      <t>ケイヒ</t>
    </rPh>
    <rPh sb="29" eb="31">
      <t>ケイジョウ</t>
    </rPh>
    <phoneticPr fontId="1"/>
  </si>
  <si>
    <t>改定</t>
    <rPh sb="0" eb="2">
      <t>カイテイ</t>
    </rPh>
    <phoneticPr fontId="1"/>
  </si>
  <si>
    <t>改定考慮</t>
    <rPh sb="0" eb="2">
      <t>カイテイ</t>
    </rPh>
    <rPh sb="2" eb="4">
      <t>コウリョ</t>
    </rPh>
    <phoneticPr fontId="1"/>
  </si>
  <si>
    <t>→ここからこっちは印刷されません。</t>
    <rPh sb="9" eb="11">
      <t>インサツ</t>
    </rPh>
    <phoneticPr fontId="1"/>
  </si>
  <si>
    <t>↓ここからこっちは印刷されません。</t>
    <rPh sb="9" eb="11">
      <t>インサツ</t>
    </rPh>
    <phoneticPr fontId="1"/>
  </si>
  <si>
    <t>【エラー処理】</t>
    <rPh sb="4" eb="6">
      <t>ショリ</t>
    </rPh>
    <phoneticPr fontId="1"/>
  </si>
  <si>
    <t>【要確認】１０万円以上２０万円未満は「一括償却」を選択してください。</t>
    <rPh sb="1" eb="4">
      <t>ヨウカクニン</t>
    </rPh>
    <rPh sb="7" eb="9">
      <t>マンエン</t>
    </rPh>
    <rPh sb="9" eb="11">
      <t>イジョウ</t>
    </rPh>
    <rPh sb="13" eb="15">
      <t>マンエン</t>
    </rPh>
    <rPh sb="15" eb="17">
      <t>ミマン</t>
    </rPh>
    <rPh sb="19" eb="21">
      <t>イッカツ</t>
    </rPh>
    <rPh sb="21" eb="23">
      <t>ショウキャク</t>
    </rPh>
    <rPh sb="25" eb="27">
      <t>センタク</t>
    </rPh>
    <phoneticPr fontId="1"/>
  </si>
  <si>
    <t>【要確認】H19.3以前の取得で新定額は選択できません。</t>
    <rPh sb="1" eb="2">
      <t>ヨウ</t>
    </rPh>
    <rPh sb="2" eb="4">
      <t>カクニン</t>
    </rPh>
    <rPh sb="16" eb="17">
      <t>シン</t>
    </rPh>
    <phoneticPr fontId="1"/>
  </si>
  <si>
    <t>【要確認】H19.4以降の取得で旧定額は選択できません。</t>
    <rPh sb="1" eb="2">
      <t>ヨウ</t>
    </rPh>
    <rPh sb="2" eb="4">
      <t>カクニン</t>
    </rPh>
    <rPh sb="10" eb="12">
      <t>イコウ</t>
    </rPh>
    <rPh sb="16" eb="17">
      <t>キュウ</t>
    </rPh>
    <phoneticPr fontId="1"/>
  </si>
  <si>
    <t>【要確認】H19.3以前の取得でH19定率は選択できません。</t>
    <rPh sb="1" eb="2">
      <t>ヨウ</t>
    </rPh>
    <rPh sb="2" eb="4">
      <t>カクニン</t>
    </rPh>
    <rPh sb="19" eb="21">
      <t>テイリツ</t>
    </rPh>
    <phoneticPr fontId="1"/>
  </si>
  <si>
    <t>【要確認】H24.3以前の取得でH24定率は選択できません。</t>
    <rPh sb="1" eb="2">
      <t>ヨウ</t>
    </rPh>
    <rPh sb="2" eb="4">
      <t>カクニン</t>
    </rPh>
    <rPh sb="19" eb="21">
      <t>テイリツ</t>
    </rPh>
    <phoneticPr fontId="1"/>
  </si>
  <si>
    <t>【要確認】H19.4以降の取得で旧定率は選択できません。</t>
    <rPh sb="1" eb="2">
      <t>ヨウ</t>
    </rPh>
    <rPh sb="2" eb="4">
      <t>カクニン</t>
    </rPh>
    <rPh sb="10" eb="12">
      <t>イコウ</t>
    </rPh>
    <rPh sb="16" eb="17">
      <t>キュウ</t>
    </rPh>
    <rPh sb="17" eb="19">
      <t>テイリツ</t>
    </rPh>
    <phoneticPr fontId="1"/>
  </si>
  <si>
    <t>償却可能限度額</t>
    <rPh sb="0" eb="2">
      <t>ショウキャク</t>
    </rPh>
    <rPh sb="2" eb="4">
      <t>カノウ</t>
    </rPh>
    <rPh sb="4" eb="7">
      <t>ゲンドガク</t>
    </rPh>
    <phoneticPr fontId="1"/>
  </si>
  <si>
    <t>償却基礎×償却率</t>
    <rPh sb="0" eb="4">
      <t>ショウキャクキソ</t>
    </rPh>
    <rPh sb="5" eb="8">
      <t>ショウキャクリツ</t>
    </rPh>
    <phoneticPr fontId="1"/>
  </si>
  <si>
    <t>減価償却累計</t>
    <rPh sb="0" eb="4">
      <t>ゲンカショウキャク</t>
    </rPh>
    <rPh sb="4" eb="6">
      <t>ルイケイ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</si>
  <si>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</si>
  <si>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限度額-前期累計</t>
    <rPh sb="0" eb="3">
      <t>ゲンドガク</t>
    </rPh>
    <rPh sb="4" eb="6">
      <t>ゼンキ</t>
    </rPh>
    <rPh sb="6" eb="8">
      <t>ルイケイ</t>
    </rPh>
    <phoneticPr fontId="1"/>
  </si>
  <si>
    <t>前期累計</t>
    <rPh sb="0" eb="2">
      <t>ゼンキ</t>
    </rPh>
    <rPh sb="2" eb="4">
      <t>ルイケイ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</si>
  <si>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</si>
  <si>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</si>
  <si>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</si>
  <si>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</si>
  <si>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</si>
  <si>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未償却残高</t>
    <rPh sb="0" eb="3">
      <t>ミショウキャク</t>
    </rPh>
    <rPh sb="3" eb="5">
      <t>ザンダカ</t>
    </rPh>
    <phoneticPr fontId="1"/>
  </si>
  <si>
    <t>F=B-D</t>
    <phoneticPr fontId="1"/>
  </si>
  <si>
    <t>G</t>
    <phoneticPr fontId="1"/>
  </si>
  <si>
    <t>備忘価額</t>
    <rPh sb="0" eb="4">
      <t>ビボウカガク</t>
    </rPh>
    <phoneticPr fontId="1"/>
  </si>
  <si>
    <t>MIN(C,F+G)</t>
    <phoneticPr fontId="1"/>
  </si>
  <si>
    <t>H</t>
    <phoneticPr fontId="1"/>
  </si>
  <si>
    <t>償却前簿価-1</t>
    <rPh sb="0" eb="2">
      <t>ショウキャク</t>
    </rPh>
    <rPh sb="2" eb="3">
      <t>マエ</t>
    </rPh>
    <rPh sb="3" eb="5">
      <t>ボカ</t>
    </rPh>
    <phoneticPr fontId="1"/>
  </si>
  <si>
    <t>F=E-1</t>
    <phoneticPr fontId="1"/>
  </si>
  <si>
    <t>MIN(C,F)</t>
    <phoneticPr fontId="1"/>
  </si>
  <si>
    <t>未償却残高×償却率</t>
    <rPh sb="0" eb="3">
      <t>ミショウキャク</t>
    </rPh>
    <rPh sb="3" eb="5">
      <t>ザンダカ</t>
    </rPh>
    <rPh sb="6" eb="9">
      <t>ショウキャクリツ</t>
    </rPh>
    <phoneticPr fontId="1"/>
  </si>
  <si>
    <t>C=E*㋩</t>
    <phoneticPr fontId="1"/>
  </si>
  <si>
    <t>改定取得価額</t>
    <rPh sb="0" eb="2">
      <t>カイテイ</t>
    </rPh>
    <rPh sb="2" eb="4">
      <t>シュトク</t>
    </rPh>
    <rPh sb="4" eb="6">
      <t>カガク</t>
    </rPh>
    <phoneticPr fontId="1"/>
  </si>
  <si>
    <t>改定後</t>
    <rPh sb="0" eb="3">
      <t>カイテイゴ</t>
    </rPh>
    <phoneticPr fontId="1"/>
  </si>
  <si>
    <t>MIN(C,F),MIN(H,F)</t>
    <phoneticPr fontId="1"/>
  </si>
  <si>
    <t>【要確認】H24.4以降の取得でH19定率は選択できません。</t>
    <rPh sb="1" eb="2">
      <t>ヨウ</t>
    </rPh>
    <rPh sb="2" eb="4">
      <t>カクニン</t>
    </rPh>
    <rPh sb="10" eb="12">
      <t>イコウ</t>
    </rPh>
    <rPh sb="19" eb="21">
      <t>テイリツ</t>
    </rPh>
    <phoneticPr fontId="1"/>
  </si>
  <si>
    <t>エラー</t>
    <phoneticPr fontId="1"/>
  </si>
  <si>
    <t xml:space="preserve">平成10年4月1日以後に取得した建物の償却方法は、定額法に限ることとされています（定率法の選択はできません。）。
</t>
    <rPh sb="0" eb="2">
      <t>ヘイセイ</t>
    </rPh>
    <rPh sb="4" eb="5">
      <t>ネン</t>
    </rPh>
    <rPh sb="6" eb="7">
      <t>ガツ</t>
    </rPh>
    <rPh sb="8" eb="11">
      <t>ニチイゴ</t>
    </rPh>
    <rPh sb="12" eb="14">
      <t>シュトク</t>
    </rPh>
    <rPh sb="16" eb="18">
      <t>タテモノ</t>
    </rPh>
    <rPh sb="19" eb="21">
      <t>ショウキャク</t>
    </rPh>
    <rPh sb="21" eb="23">
      <t>ホウホウ</t>
    </rPh>
    <rPh sb="25" eb="27">
      <t>テイガク</t>
    </rPh>
    <rPh sb="27" eb="28">
      <t>ホウ</t>
    </rPh>
    <rPh sb="29" eb="30">
      <t>カギ</t>
    </rPh>
    <rPh sb="41" eb="44">
      <t>テイリツホウ</t>
    </rPh>
    <rPh sb="45" eb="47">
      <t>センタク</t>
    </rPh>
    <phoneticPr fontId="1"/>
  </si>
  <si>
    <t>定額法に限る</t>
    <rPh sb="0" eb="3">
      <t>テイガクホウ</t>
    </rPh>
    <rPh sb="4" eb="5">
      <t>カギ</t>
    </rPh>
    <phoneticPr fontId="1"/>
  </si>
  <si>
    <t>※定率法を選択する場合は、「所得税の減価償却資産の償却方法の届出」を確定申告期限までに提出すること。</t>
    <rPh sb="1" eb="4">
      <t>テイリツホウ</t>
    </rPh>
    <rPh sb="5" eb="7">
      <t>センタク</t>
    </rPh>
    <rPh sb="9" eb="11">
      <t>バアイ</t>
    </rPh>
    <rPh sb="34" eb="38">
      <t>カクテイシンコク</t>
    </rPh>
    <rPh sb="38" eb="40">
      <t>キゲン</t>
    </rPh>
    <rPh sb="43" eb="45">
      <t>テイシュツ</t>
    </rPh>
    <phoneticPr fontId="1"/>
  </si>
  <si>
    <t>「減価償却費の計算」シートの使い方</t>
    <rPh sb="1" eb="3">
      <t>ゲンカ</t>
    </rPh>
    <rPh sb="3" eb="5">
      <t>ショウキャク</t>
    </rPh>
    <rPh sb="5" eb="6">
      <t>ヒ</t>
    </rPh>
    <rPh sb="7" eb="9">
      <t>ケイサン</t>
    </rPh>
    <rPh sb="14" eb="15">
      <t>ツカ</t>
    </rPh>
    <rPh sb="16" eb="17">
      <t>カタ</t>
    </rPh>
    <phoneticPr fontId="1"/>
  </si>
  <si>
    <t>【注意】定率法を使用するには、税務署への届出が必要です。</t>
    <rPh sb="1" eb="3">
      <t>チュウイ</t>
    </rPh>
    <rPh sb="4" eb="7">
      <t>テイリツホウ</t>
    </rPh>
    <rPh sb="8" eb="10">
      <t>シヨウ</t>
    </rPh>
    <rPh sb="15" eb="18">
      <t>ゼイムショ</t>
    </rPh>
    <rPh sb="20" eb="22">
      <t>トドケデ</t>
    </rPh>
    <rPh sb="23" eb="25">
      <t>ヒツヨウ</t>
    </rPh>
    <phoneticPr fontId="1"/>
  </si>
  <si>
    <t>【要確認】２０万円以上は、「一括償却」は選択できません。</t>
    <rPh sb="1" eb="2">
      <t>ヨウ</t>
    </rPh>
    <rPh sb="2" eb="4">
      <t>カクニン</t>
    </rPh>
    <rPh sb="7" eb="9">
      <t>マンエン</t>
    </rPh>
    <rPh sb="9" eb="11">
      <t>イジョウ</t>
    </rPh>
    <rPh sb="14" eb="16">
      <t>イッカツ</t>
    </rPh>
    <rPh sb="16" eb="18">
      <t>ショウキャク</t>
    </rPh>
    <rPh sb="20" eb="22">
      <t>センタク</t>
    </rPh>
    <phoneticPr fontId="1"/>
  </si>
  <si>
    <t>説明</t>
    <rPh sb="0" eb="2">
      <t>セツメイ</t>
    </rPh>
    <phoneticPr fontId="1"/>
  </si>
  <si>
    <t>１０万円以上２０万円未満の償却資産の償却方法です。</t>
    <rPh sb="13" eb="15">
      <t>ショウキャク</t>
    </rPh>
    <rPh sb="15" eb="17">
      <t>シサン</t>
    </rPh>
    <rPh sb="18" eb="20">
      <t>ショウキャク</t>
    </rPh>
    <rPh sb="20" eb="22">
      <t>ホウホウ</t>
    </rPh>
    <phoneticPr fontId="1"/>
  </si>
  <si>
    <t>平成１９年４月１日までに取得した償却資産の償却方法です。</t>
    <rPh sb="0" eb="2">
      <t>ヘイセイ</t>
    </rPh>
    <rPh sb="4" eb="5">
      <t>ネン</t>
    </rPh>
    <rPh sb="6" eb="7">
      <t>ガツ</t>
    </rPh>
    <rPh sb="8" eb="9">
      <t>ニチ</t>
    </rPh>
    <rPh sb="12" eb="14">
      <t>シュトク</t>
    </rPh>
    <rPh sb="16" eb="18">
      <t>ショウキャク</t>
    </rPh>
    <rPh sb="18" eb="20">
      <t>シサン</t>
    </rPh>
    <rPh sb="21" eb="23">
      <t>ショウキャク</t>
    </rPh>
    <rPh sb="23" eb="25">
      <t>ホウホウ</t>
    </rPh>
    <phoneticPr fontId="1"/>
  </si>
  <si>
    <t>平成１９年４月１日以降に取得した償却資産の償却方法です。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シュトク</t>
    </rPh>
    <rPh sb="16" eb="18">
      <t>ショウキャク</t>
    </rPh>
    <rPh sb="18" eb="20">
      <t>シサン</t>
    </rPh>
    <rPh sb="21" eb="23">
      <t>ショウキャク</t>
    </rPh>
    <rPh sb="23" eb="25">
      <t>ホウホウ</t>
    </rPh>
    <phoneticPr fontId="1"/>
  </si>
  <si>
    <t>平成２４年１月１日以降に取得した償却資産の償却方法です。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シュトク</t>
    </rPh>
    <rPh sb="16" eb="18">
      <t>ショウキャク</t>
    </rPh>
    <rPh sb="18" eb="20">
      <t>シサン</t>
    </rPh>
    <rPh sb="21" eb="23">
      <t>ショウキャク</t>
    </rPh>
    <rPh sb="23" eb="25">
      <t>ホウホウ</t>
    </rPh>
    <phoneticPr fontId="1"/>
  </si>
  <si>
    <t>平成１９年４月１日から平成２４年４月１日までに取得した償却資産の償却方法です。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19" eb="20">
      <t>ニチ</t>
    </rPh>
    <rPh sb="23" eb="25">
      <t>シュトク</t>
    </rPh>
    <rPh sb="27" eb="29">
      <t>ショウキャク</t>
    </rPh>
    <rPh sb="29" eb="31">
      <t>シサン</t>
    </rPh>
    <rPh sb="32" eb="34">
      <t>ショウキャク</t>
    </rPh>
    <rPh sb="34" eb="36">
      <t>ホウホウ</t>
    </rPh>
    <phoneticPr fontId="1"/>
  </si>
  <si>
    <t>※平成１９年度税制改正</t>
    <rPh sb="1" eb="3">
      <t>ヘイセイ</t>
    </rPh>
    <rPh sb="5" eb="7">
      <t>ネンド</t>
    </rPh>
    <rPh sb="7" eb="11">
      <t>ゼイセイカイセイ</t>
    </rPh>
    <phoneticPr fontId="1"/>
  </si>
  <si>
    <t>新定額</t>
  </si>
  <si>
    <t>(旧定率)</t>
    <rPh sb="1" eb="2">
      <t>キュウ</t>
    </rPh>
    <rPh sb="2" eb="4">
      <t>テイリツ</t>
    </rPh>
    <phoneticPr fontId="1"/>
  </si>
  <si>
    <t>(H19定率)</t>
    <rPh sb="4" eb="6">
      <t>テイリツ</t>
    </rPh>
    <phoneticPr fontId="1"/>
  </si>
  <si>
    <t>(H24定率)</t>
    <rPh sb="4" eb="6">
      <t>テイリツ</t>
    </rPh>
    <phoneticPr fontId="1"/>
  </si>
  <si>
    <t>中古（2年未満）</t>
    <rPh sb="0" eb="2">
      <t>チュウコ</t>
    </rPh>
    <rPh sb="4" eb="5">
      <t>ネン</t>
    </rPh>
    <rPh sb="5" eb="7">
      <t>ミマン</t>
    </rPh>
    <phoneticPr fontId="1"/>
  </si>
  <si>
    <t>脱粒機</t>
    <rPh sb="0" eb="1">
      <t>ダツ</t>
    </rPh>
    <rPh sb="1" eb="2">
      <t>ツブ</t>
    </rPh>
    <rPh sb="2" eb="3">
      <t>キ</t>
    </rPh>
    <phoneticPr fontId="1"/>
  </si>
  <si>
    <t>選別機</t>
    <rPh sb="0" eb="2">
      <t>センベツ</t>
    </rPh>
    <rPh sb="2" eb="3">
      <t>キ</t>
    </rPh>
    <phoneticPr fontId="1"/>
  </si>
  <si>
    <r>
      <t xml:space="preserve">減価償却費の計算 </t>
    </r>
    <r>
      <rPr>
        <sz val="10"/>
        <color indexed="10"/>
        <rFont val="ＭＳ Ｐゴシック"/>
        <family val="3"/>
        <charset val="128"/>
      </rPr>
      <t xml:space="preserve"> ※償却方法は一括償却・旧定額・新定額を選択してください。</t>
    </r>
    <rPh sb="0" eb="5">
      <t>ゲンカショウキャクヒ</t>
    </rPh>
    <rPh sb="6" eb="8">
      <t>ケイサン</t>
    </rPh>
    <rPh sb="11" eb="13">
      <t>ショウキャク</t>
    </rPh>
    <rPh sb="13" eb="15">
      <t>ホウホウ</t>
    </rPh>
    <rPh sb="16" eb="18">
      <t>イッカツ</t>
    </rPh>
    <rPh sb="18" eb="20">
      <t>ショウキャク</t>
    </rPh>
    <rPh sb="21" eb="22">
      <t>キュウ</t>
    </rPh>
    <rPh sb="22" eb="24">
      <t>テイガク</t>
    </rPh>
    <rPh sb="25" eb="26">
      <t>シン</t>
    </rPh>
    <rPh sb="26" eb="28">
      <t>テイガク</t>
    </rPh>
    <rPh sb="29" eb="31">
      <t>センタク</t>
    </rPh>
    <phoneticPr fontId="1"/>
  </si>
  <si>
    <r>
      <t>取得価額　</t>
    </r>
    <r>
      <rPr>
        <sz val="10"/>
        <color indexed="8"/>
        <rFont val="ＭＳ Ｐゴシック"/>
        <family val="3"/>
        <charset val="128"/>
      </rPr>
      <t>㋑</t>
    </r>
    <rPh sb="0" eb="2">
      <t>シュトク</t>
    </rPh>
    <rPh sb="2" eb="4">
      <t>カガク</t>
    </rPh>
    <phoneticPr fontId="1"/>
  </si>
  <si>
    <t>本年中の
償却期間</t>
    <rPh sb="0" eb="3">
      <t>ホンネンチュウ</t>
    </rPh>
    <rPh sb="5" eb="7">
      <t>ショウキャク</t>
    </rPh>
    <rPh sb="7" eb="9">
      <t>キカン</t>
    </rPh>
    <phoneticPr fontId="1"/>
  </si>
  <si>
    <t>償却率又は
改定償却率</t>
    <rPh sb="0" eb="3">
      <t>ショウキャクリツ</t>
    </rPh>
    <rPh sb="3" eb="4">
      <t>マタ</t>
    </rPh>
    <rPh sb="6" eb="8">
      <t>カイテイ</t>
    </rPh>
    <rPh sb="8" eb="11">
      <t>ショウキャクリツ</t>
    </rPh>
    <phoneticPr fontId="1"/>
  </si>
  <si>
    <t>耐用
年数</t>
    <rPh sb="0" eb="2">
      <t>タイヨウ</t>
    </rPh>
    <rPh sb="3" eb="5">
      <t>ネンスウ</t>
    </rPh>
    <phoneticPr fontId="1"/>
  </si>
  <si>
    <t>事業専
用割合</t>
    <rPh sb="0" eb="2">
      <t>ジギョウ</t>
    </rPh>
    <rPh sb="2" eb="3">
      <t>セン</t>
    </rPh>
    <rPh sb="4" eb="5">
      <t>ヨウ</t>
    </rPh>
    <rPh sb="5" eb="7">
      <t>ワリアイ</t>
    </rPh>
    <phoneticPr fontId="1"/>
  </si>
  <si>
    <t>本年分の
普通償却費</t>
    <rPh sb="0" eb="3">
      <t>ホンネンブン</t>
    </rPh>
    <rPh sb="5" eb="7">
      <t>フツウ</t>
    </rPh>
    <rPh sb="7" eb="10">
      <t>ショウキャクヒ</t>
    </rPh>
    <phoneticPr fontId="1"/>
  </si>
  <si>
    <t>名　称</t>
    <rPh sb="0" eb="1">
      <t>メイ</t>
    </rPh>
    <rPh sb="2" eb="3">
      <t>ショウ</t>
    </rPh>
    <phoneticPr fontId="1"/>
  </si>
  <si>
    <t>令和1年分</t>
    <rPh sb="0" eb="2">
      <t>レイワ</t>
    </rPh>
    <rPh sb="3" eb="4">
      <t>ネン</t>
    </rPh>
    <rPh sb="4" eb="5">
      <t>ブン</t>
    </rPh>
    <phoneticPr fontId="1"/>
  </si>
  <si>
    <t>令和2年分</t>
    <rPh sb="0" eb="2">
      <t>レイワ</t>
    </rPh>
    <rPh sb="3" eb="4">
      <t>ネン</t>
    </rPh>
    <rPh sb="4" eb="5">
      <t>ブン</t>
    </rPh>
    <phoneticPr fontId="1"/>
  </si>
  <si>
    <t>令和3年分</t>
    <rPh sb="0" eb="2">
      <t>レイワ</t>
    </rPh>
    <rPh sb="3" eb="4">
      <t>ネン</t>
    </rPh>
    <rPh sb="4" eb="5">
      <t>ブン</t>
    </rPh>
    <phoneticPr fontId="1"/>
  </si>
  <si>
    <t>令和4年分</t>
    <rPh sb="0" eb="2">
      <t>レイワ</t>
    </rPh>
    <rPh sb="3" eb="4">
      <t>ネン</t>
    </rPh>
    <rPh sb="4" eb="5">
      <t>ブン</t>
    </rPh>
    <phoneticPr fontId="1"/>
  </si>
  <si>
    <t>令和5年分</t>
    <rPh sb="0" eb="2">
      <t>レイワ</t>
    </rPh>
    <rPh sb="3" eb="4">
      <t>ネン</t>
    </rPh>
    <rPh sb="4" eb="5">
      <t>ブン</t>
    </rPh>
    <phoneticPr fontId="1"/>
  </si>
  <si>
    <t>令和6年分</t>
    <rPh sb="0" eb="2">
      <t>レイワ</t>
    </rPh>
    <rPh sb="3" eb="4">
      <t>ネン</t>
    </rPh>
    <rPh sb="4" eb="5">
      <t>ブン</t>
    </rPh>
    <phoneticPr fontId="1"/>
  </si>
  <si>
    <t>令和7年分</t>
    <rPh sb="0" eb="2">
      <t>レイワ</t>
    </rPh>
    <rPh sb="3" eb="4">
      <t>ネン</t>
    </rPh>
    <rPh sb="4" eb="5">
      <t>ブン</t>
    </rPh>
    <phoneticPr fontId="1"/>
  </si>
  <si>
    <t>令和8年分</t>
    <rPh sb="0" eb="2">
      <t>レイワ</t>
    </rPh>
    <rPh sb="3" eb="4">
      <t>ネン</t>
    </rPh>
    <rPh sb="4" eb="5">
      <t>ブン</t>
    </rPh>
    <phoneticPr fontId="1"/>
  </si>
  <si>
    <t>令和9年分</t>
    <rPh sb="0" eb="2">
      <t>レイワ</t>
    </rPh>
    <rPh sb="3" eb="4">
      <t>ネン</t>
    </rPh>
    <rPh sb="4" eb="5">
      <t>ブン</t>
    </rPh>
    <phoneticPr fontId="1"/>
  </si>
  <si>
    <t>令和10年分</t>
    <rPh sb="0" eb="2">
      <t>レイワ</t>
    </rPh>
    <rPh sb="4" eb="5">
      <t>ネン</t>
    </rPh>
    <rPh sb="5" eb="6">
      <t>ブン</t>
    </rPh>
    <phoneticPr fontId="1"/>
  </si>
  <si>
    <t>令和11年分</t>
    <rPh sb="0" eb="2">
      <t>レイワ</t>
    </rPh>
    <rPh sb="4" eb="5">
      <t>ネン</t>
    </rPh>
    <rPh sb="5" eb="6">
      <t>ブン</t>
    </rPh>
    <phoneticPr fontId="1"/>
  </si>
  <si>
    <t>令和12年分</t>
    <rPh sb="0" eb="2">
      <t>レイワ</t>
    </rPh>
    <rPh sb="4" eb="5">
      <t>ネン</t>
    </rPh>
    <rPh sb="5" eb="6">
      <t>ブン</t>
    </rPh>
    <phoneticPr fontId="1"/>
  </si>
  <si>
    <t>令和13年分</t>
    <rPh sb="0" eb="2">
      <t>レイワ</t>
    </rPh>
    <rPh sb="4" eb="5">
      <t>ネン</t>
    </rPh>
    <rPh sb="5" eb="6">
      <t>ブン</t>
    </rPh>
    <phoneticPr fontId="1"/>
  </si>
  <si>
    <t>令和14年分</t>
    <rPh sb="0" eb="2">
      <t>レイワ</t>
    </rPh>
    <rPh sb="4" eb="5">
      <t>ネン</t>
    </rPh>
    <rPh sb="5" eb="6">
      <t>ブン</t>
    </rPh>
    <phoneticPr fontId="1"/>
  </si>
  <si>
    <t>令和15年分</t>
    <rPh sb="0" eb="2">
      <t>レイワ</t>
    </rPh>
    <rPh sb="4" eb="5">
      <t>ネン</t>
    </rPh>
    <rPh sb="5" eb="6">
      <t>ブン</t>
    </rPh>
    <phoneticPr fontId="1"/>
  </si>
  <si>
    <t>令和16年分</t>
    <rPh sb="0" eb="2">
      <t>レイワ</t>
    </rPh>
    <rPh sb="4" eb="5">
      <t>ネン</t>
    </rPh>
    <rPh sb="5" eb="6">
      <t>ブン</t>
    </rPh>
    <phoneticPr fontId="1"/>
  </si>
  <si>
    <t>令和17年分</t>
    <rPh sb="0" eb="2">
      <t>レイワ</t>
    </rPh>
    <rPh sb="4" eb="5">
      <t>ネン</t>
    </rPh>
    <rPh sb="5" eb="6">
      <t>ブン</t>
    </rPh>
    <phoneticPr fontId="1"/>
  </si>
  <si>
    <t>令和18年分</t>
    <rPh sb="0" eb="2">
      <t>レイワ</t>
    </rPh>
    <rPh sb="4" eb="5">
      <t>ネン</t>
    </rPh>
    <rPh sb="5" eb="6">
      <t>ブン</t>
    </rPh>
    <phoneticPr fontId="1"/>
  </si>
  <si>
    <t>令和19年分</t>
    <rPh sb="0" eb="2">
      <t>レイワ</t>
    </rPh>
    <rPh sb="4" eb="5">
      <t>ネン</t>
    </rPh>
    <rPh sb="5" eb="6">
      <t>ブン</t>
    </rPh>
    <phoneticPr fontId="1"/>
  </si>
  <si>
    <t>令和20年分</t>
    <rPh sb="0" eb="2">
      <t>レイワ</t>
    </rPh>
    <rPh sb="4" eb="5">
      <t>ネン</t>
    </rPh>
    <rPh sb="5" eb="6">
      <t>ブン</t>
    </rPh>
    <phoneticPr fontId="1"/>
  </si>
  <si>
    <t>令和21年分</t>
    <rPh sb="0" eb="2">
      <t>レイワ</t>
    </rPh>
    <rPh sb="4" eb="5">
      <t>ネン</t>
    </rPh>
    <rPh sb="5" eb="6">
      <t>ブン</t>
    </rPh>
    <phoneticPr fontId="1"/>
  </si>
  <si>
    <t>令和22年分</t>
    <rPh sb="0" eb="2">
      <t>レイワ</t>
    </rPh>
    <rPh sb="4" eb="5">
      <t>ネン</t>
    </rPh>
    <rPh sb="5" eb="6">
      <t>ブン</t>
    </rPh>
    <phoneticPr fontId="1"/>
  </si>
  <si>
    <t>令和23年分</t>
    <rPh sb="0" eb="2">
      <t>レイワ</t>
    </rPh>
    <rPh sb="4" eb="5">
      <t>ネン</t>
    </rPh>
    <rPh sb="5" eb="6">
      <t>ブン</t>
    </rPh>
    <phoneticPr fontId="1"/>
  </si>
  <si>
    <t>令和24年分</t>
    <rPh sb="0" eb="2">
      <t>レイワ</t>
    </rPh>
    <rPh sb="4" eb="5">
      <t>ネン</t>
    </rPh>
    <rPh sb="5" eb="6">
      <t>ブン</t>
    </rPh>
    <phoneticPr fontId="1"/>
  </si>
  <si>
    <t>令和25年分</t>
    <rPh sb="0" eb="2">
      <t>レイワ</t>
    </rPh>
    <rPh sb="4" eb="5">
      <t>ネン</t>
    </rPh>
    <rPh sb="5" eb="6">
      <t>ブン</t>
    </rPh>
    <phoneticPr fontId="1"/>
  </si>
  <si>
    <t>令和26年分</t>
    <rPh sb="0" eb="2">
      <t>レイワ</t>
    </rPh>
    <rPh sb="4" eb="5">
      <t>ネン</t>
    </rPh>
    <rPh sb="5" eb="6">
      <t>ブン</t>
    </rPh>
    <phoneticPr fontId="1"/>
  </si>
  <si>
    <t>令和27年分</t>
    <rPh sb="0" eb="2">
      <t>レイワ</t>
    </rPh>
    <rPh sb="4" eb="5">
      <t>ネン</t>
    </rPh>
    <rPh sb="5" eb="6">
      <t>ブン</t>
    </rPh>
    <phoneticPr fontId="1"/>
  </si>
  <si>
    <t>令和28年分</t>
    <rPh sb="0" eb="2">
      <t>レイワ</t>
    </rPh>
    <rPh sb="4" eb="5">
      <t>ネン</t>
    </rPh>
    <rPh sb="5" eb="6">
      <t>ブン</t>
    </rPh>
    <phoneticPr fontId="1"/>
  </si>
  <si>
    <t>令和29年分</t>
    <rPh sb="0" eb="2">
      <t>レイワ</t>
    </rPh>
    <rPh sb="4" eb="5">
      <t>ネン</t>
    </rPh>
    <rPh sb="5" eb="6">
      <t>ブン</t>
    </rPh>
    <phoneticPr fontId="1"/>
  </si>
  <si>
    <t>令和30年分</t>
    <rPh sb="0" eb="2">
      <t>レイワ</t>
    </rPh>
    <rPh sb="4" eb="5">
      <t>ネン</t>
    </rPh>
    <rPh sb="5" eb="6">
      <t>ブン</t>
    </rPh>
    <phoneticPr fontId="1"/>
  </si>
  <si>
    <t>令和31年分</t>
    <rPh sb="0" eb="2">
      <t>レイワ</t>
    </rPh>
    <rPh sb="4" eb="5">
      <t>ネン</t>
    </rPh>
    <rPh sb="5" eb="6">
      <t>ブン</t>
    </rPh>
    <phoneticPr fontId="1"/>
  </si>
  <si>
    <t>令和32年分</t>
    <rPh sb="0" eb="2">
      <t>レイワ</t>
    </rPh>
    <rPh sb="4" eb="5">
      <t>ネン</t>
    </rPh>
    <rPh sb="5" eb="6">
      <t>ブン</t>
    </rPh>
    <phoneticPr fontId="1"/>
  </si>
  <si>
    <t>令和33年分</t>
    <rPh sb="0" eb="2">
      <t>レイワ</t>
    </rPh>
    <rPh sb="4" eb="5">
      <t>ネン</t>
    </rPh>
    <rPh sb="5" eb="6">
      <t>ブン</t>
    </rPh>
    <phoneticPr fontId="1"/>
  </si>
  <si>
    <t>令和34年分</t>
    <rPh sb="0" eb="2">
      <t>レイワ</t>
    </rPh>
    <rPh sb="4" eb="5">
      <t>ネン</t>
    </rPh>
    <rPh sb="5" eb="6">
      <t>ブン</t>
    </rPh>
    <phoneticPr fontId="1"/>
  </si>
  <si>
    <t>令和35年分</t>
    <rPh sb="0" eb="2">
      <t>レイワ</t>
    </rPh>
    <rPh sb="4" eb="5">
      <t>ネン</t>
    </rPh>
    <rPh sb="5" eb="6">
      <t>ブン</t>
    </rPh>
    <phoneticPr fontId="1"/>
  </si>
  <si>
    <t>令和36年分</t>
    <rPh sb="0" eb="2">
      <t>レイワ</t>
    </rPh>
    <rPh sb="4" eb="5">
      <t>ネン</t>
    </rPh>
    <rPh sb="5" eb="6">
      <t>ブン</t>
    </rPh>
    <phoneticPr fontId="1"/>
  </si>
  <si>
    <t>令和37年分</t>
    <rPh sb="0" eb="2">
      <t>レイワ</t>
    </rPh>
    <rPh sb="4" eb="5">
      <t>ネン</t>
    </rPh>
    <rPh sb="5" eb="6">
      <t>ブン</t>
    </rPh>
    <phoneticPr fontId="1"/>
  </si>
  <si>
    <t>令和38年分</t>
    <rPh sb="0" eb="2">
      <t>レイワ</t>
    </rPh>
    <rPh sb="4" eb="5">
      <t>ネン</t>
    </rPh>
    <rPh sb="5" eb="6">
      <t>ブン</t>
    </rPh>
    <phoneticPr fontId="1"/>
  </si>
  <si>
    <t>令和39年分</t>
    <rPh sb="0" eb="2">
      <t>レイワ</t>
    </rPh>
    <rPh sb="4" eb="5">
      <t>ネン</t>
    </rPh>
    <rPh sb="5" eb="6">
      <t>ブン</t>
    </rPh>
    <phoneticPr fontId="1"/>
  </si>
  <si>
    <t>令和40年分</t>
    <rPh sb="0" eb="2">
      <t>レイワ</t>
    </rPh>
    <rPh sb="4" eb="5">
      <t>ネン</t>
    </rPh>
    <rPh sb="5" eb="6">
      <t>ブン</t>
    </rPh>
    <phoneticPr fontId="1"/>
  </si>
  <si>
    <t>令和41年分</t>
    <rPh sb="0" eb="2">
      <t>レイワ</t>
    </rPh>
    <rPh sb="4" eb="5">
      <t>ネン</t>
    </rPh>
    <rPh sb="5" eb="6">
      <t>ブン</t>
    </rPh>
    <phoneticPr fontId="1"/>
  </si>
  <si>
    <t>令和42年分</t>
    <rPh sb="0" eb="2">
      <t>レイワ</t>
    </rPh>
    <rPh sb="4" eb="5">
      <t>ネン</t>
    </rPh>
    <rPh sb="5" eb="6">
      <t>ブン</t>
    </rPh>
    <phoneticPr fontId="1"/>
  </si>
  <si>
    <t>令和43年分</t>
    <rPh sb="0" eb="2">
      <t>レイワ</t>
    </rPh>
    <rPh sb="4" eb="5">
      <t>ネン</t>
    </rPh>
    <rPh sb="5" eb="6">
      <t>ブン</t>
    </rPh>
    <phoneticPr fontId="1"/>
  </si>
  <si>
    <t>令和44年分</t>
    <rPh sb="0" eb="2">
      <t>レイワ</t>
    </rPh>
    <rPh sb="4" eb="5">
      <t>ネン</t>
    </rPh>
    <rPh sb="5" eb="6">
      <t>ブン</t>
    </rPh>
    <phoneticPr fontId="1"/>
  </si>
  <si>
    <t>令和45年分</t>
    <rPh sb="0" eb="2">
      <t>レイワ</t>
    </rPh>
    <rPh sb="4" eb="5">
      <t>ネン</t>
    </rPh>
    <rPh sb="5" eb="6">
      <t>ブン</t>
    </rPh>
    <phoneticPr fontId="1"/>
  </si>
  <si>
    <t>令和46年分</t>
    <rPh sb="0" eb="2">
      <t>レイワ</t>
    </rPh>
    <rPh sb="4" eb="5">
      <t>ネン</t>
    </rPh>
    <rPh sb="5" eb="6">
      <t>ブン</t>
    </rPh>
    <phoneticPr fontId="1"/>
  </si>
  <si>
    <t>令和47年分</t>
    <rPh sb="0" eb="2">
      <t>レイワ</t>
    </rPh>
    <rPh sb="4" eb="5">
      <t>ネン</t>
    </rPh>
    <rPh sb="5" eb="6">
      <t>ブン</t>
    </rPh>
    <phoneticPr fontId="1"/>
  </si>
  <si>
    <t>令和48年分</t>
    <rPh sb="0" eb="2">
      <t>レイワ</t>
    </rPh>
    <rPh sb="4" eb="5">
      <t>ネン</t>
    </rPh>
    <rPh sb="5" eb="6">
      <t>ブン</t>
    </rPh>
    <phoneticPr fontId="1"/>
  </si>
  <si>
    <t>令和49年分</t>
    <rPh sb="0" eb="2">
      <t>レイワ</t>
    </rPh>
    <rPh sb="4" eb="5">
      <t>ネン</t>
    </rPh>
    <rPh sb="5" eb="6">
      <t>ブン</t>
    </rPh>
    <phoneticPr fontId="1"/>
  </si>
  <si>
    <t>令和50年分</t>
    <rPh sb="0" eb="2">
      <t>レイワ</t>
    </rPh>
    <rPh sb="4" eb="5">
      <t>ネン</t>
    </rPh>
    <rPh sb="5" eb="6">
      <t>ブン</t>
    </rPh>
    <phoneticPr fontId="1"/>
  </si>
  <si>
    <t>令和51年分</t>
    <rPh sb="0" eb="2">
      <t>レイワ</t>
    </rPh>
    <rPh sb="4" eb="5">
      <t>ネン</t>
    </rPh>
    <rPh sb="5" eb="6">
      <t>ブン</t>
    </rPh>
    <phoneticPr fontId="1"/>
  </si>
  <si>
    <t>令和52年分</t>
    <rPh sb="0" eb="2">
      <t>レイワ</t>
    </rPh>
    <rPh sb="4" eb="5">
      <t>ネン</t>
    </rPh>
    <rPh sb="5" eb="6">
      <t>ブン</t>
    </rPh>
    <phoneticPr fontId="1"/>
  </si>
  <si>
    <t>令和53年分</t>
    <rPh sb="0" eb="2">
      <t>レイワ</t>
    </rPh>
    <rPh sb="4" eb="5">
      <t>ネン</t>
    </rPh>
    <rPh sb="5" eb="6">
      <t>ブン</t>
    </rPh>
    <phoneticPr fontId="1"/>
  </si>
  <si>
    <t>令和54年分</t>
    <rPh sb="0" eb="2">
      <t>レイワ</t>
    </rPh>
    <rPh sb="4" eb="5">
      <t>ネン</t>
    </rPh>
    <rPh sb="5" eb="6">
      <t>ブン</t>
    </rPh>
    <phoneticPr fontId="1"/>
  </si>
  <si>
    <t>令和55年分</t>
    <rPh sb="0" eb="2">
      <t>レイワ</t>
    </rPh>
    <rPh sb="4" eb="5">
      <t>ネン</t>
    </rPh>
    <rPh sb="5" eb="6">
      <t>ブン</t>
    </rPh>
    <phoneticPr fontId="1"/>
  </si>
  <si>
    <t>令和56年分</t>
    <rPh sb="0" eb="2">
      <t>レイワ</t>
    </rPh>
    <rPh sb="4" eb="5">
      <t>ネン</t>
    </rPh>
    <rPh sb="5" eb="6">
      <t>ブン</t>
    </rPh>
    <phoneticPr fontId="1"/>
  </si>
  <si>
    <t>令和57年分</t>
    <rPh sb="0" eb="2">
      <t>レイワ</t>
    </rPh>
    <rPh sb="4" eb="5">
      <t>ネン</t>
    </rPh>
    <rPh sb="5" eb="6">
      <t>ブン</t>
    </rPh>
    <phoneticPr fontId="1"/>
  </si>
  <si>
    <t>令和58年分</t>
    <rPh sb="0" eb="2">
      <t>レイワ</t>
    </rPh>
    <rPh sb="4" eb="5">
      <t>ネン</t>
    </rPh>
    <rPh sb="5" eb="6">
      <t>ブン</t>
    </rPh>
    <phoneticPr fontId="1"/>
  </si>
  <si>
    <t>令和59年分</t>
    <rPh sb="0" eb="2">
      <t>レイワ</t>
    </rPh>
    <rPh sb="4" eb="5">
      <t>ネン</t>
    </rPh>
    <rPh sb="5" eb="6">
      <t>ブン</t>
    </rPh>
    <phoneticPr fontId="1"/>
  </si>
  <si>
    <t>令和60年分</t>
    <rPh sb="0" eb="2">
      <t>レイワ</t>
    </rPh>
    <rPh sb="4" eb="5">
      <t>ネン</t>
    </rPh>
    <rPh sb="5" eb="6">
      <t>ブン</t>
    </rPh>
    <phoneticPr fontId="1"/>
  </si>
  <si>
    <t>令和61年分</t>
    <rPh sb="0" eb="2">
      <t>レイワ</t>
    </rPh>
    <rPh sb="4" eb="5">
      <t>ネン</t>
    </rPh>
    <rPh sb="5" eb="6">
      <t>ブン</t>
    </rPh>
    <phoneticPr fontId="1"/>
  </si>
  <si>
    <t>令和62年分</t>
    <rPh sb="0" eb="2">
      <t>レイワ</t>
    </rPh>
    <rPh sb="4" eb="5">
      <t>ネン</t>
    </rPh>
    <rPh sb="5" eb="6">
      <t>ブン</t>
    </rPh>
    <phoneticPr fontId="1"/>
  </si>
  <si>
    <t>令和63年分</t>
    <rPh sb="0" eb="2">
      <t>レイワ</t>
    </rPh>
    <rPh sb="4" eb="5">
      <t>ネン</t>
    </rPh>
    <rPh sb="5" eb="6">
      <t>ブン</t>
    </rPh>
    <phoneticPr fontId="1"/>
  </si>
  <si>
    <t>令和64年分</t>
    <rPh sb="0" eb="2">
      <t>レイワ</t>
    </rPh>
    <rPh sb="4" eb="5">
      <t>ネン</t>
    </rPh>
    <rPh sb="5" eb="6">
      <t>ブン</t>
    </rPh>
    <phoneticPr fontId="1"/>
  </si>
  <si>
    <t>令和65年分</t>
    <rPh sb="0" eb="2">
      <t>レイワ</t>
    </rPh>
    <rPh sb="4" eb="5">
      <t>ネン</t>
    </rPh>
    <rPh sb="5" eb="6">
      <t>ブン</t>
    </rPh>
    <phoneticPr fontId="1"/>
  </si>
  <si>
    <t>令和66年分</t>
    <rPh sb="0" eb="2">
      <t>レイワ</t>
    </rPh>
    <rPh sb="4" eb="5">
      <t>ネン</t>
    </rPh>
    <rPh sb="5" eb="6">
      <t>ブン</t>
    </rPh>
    <phoneticPr fontId="1"/>
  </si>
  <si>
    <t>令和67年分</t>
    <rPh sb="0" eb="2">
      <t>レイワ</t>
    </rPh>
    <rPh sb="4" eb="5">
      <t>ネン</t>
    </rPh>
    <rPh sb="5" eb="6">
      <t>ブン</t>
    </rPh>
    <phoneticPr fontId="1"/>
  </si>
  <si>
    <t>令和68年分</t>
    <rPh sb="0" eb="2">
      <t>レイワ</t>
    </rPh>
    <rPh sb="4" eb="5">
      <t>ネン</t>
    </rPh>
    <rPh sb="5" eb="6">
      <t>ブン</t>
    </rPh>
    <phoneticPr fontId="1"/>
  </si>
  <si>
    <t>令和69年分</t>
    <rPh sb="0" eb="2">
      <t>レイワ</t>
    </rPh>
    <rPh sb="4" eb="5">
      <t>ネン</t>
    </rPh>
    <rPh sb="5" eb="6">
      <t>ブン</t>
    </rPh>
    <phoneticPr fontId="1"/>
  </si>
  <si>
    <t>令和70年分</t>
    <rPh sb="0" eb="2">
      <t>レイワ</t>
    </rPh>
    <rPh sb="4" eb="5">
      <t>ネン</t>
    </rPh>
    <rPh sb="5" eb="6">
      <t>ブン</t>
    </rPh>
    <phoneticPr fontId="1"/>
  </si>
  <si>
    <t>令和71年分</t>
    <rPh sb="0" eb="2">
      <t>レイワ</t>
    </rPh>
    <rPh sb="4" eb="5">
      <t>ネン</t>
    </rPh>
    <rPh sb="5" eb="6">
      <t>ブン</t>
    </rPh>
    <phoneticPr fontId="1"/>
  </si>
  <si>
    <t>令和72年分</t>
    <rPh sb="0" eb="2">
      <t>レイワ</t>
    </rPh>
    <rPh sb="4" eb="5">
      <t>ネン</t>
    </rPh>
    <rPh sb="5" eb="6">
      <t>ブン</t>
    </rPh>
    <phoneticPr fontId="1"/>
  </si>
  <si>
    <t>令和73年分</t>
    <rPh sb="0" eb="2">
      <t>レイワ</t>
    </rPh>
    <rPh sb="4" eb="5">
      <t>ネン</t>
    </rPh>
    <rPh sb="5" eb="6">
      <t>ブン</t>
    </rPh>
    <phoneticPr fontId="1"/>
  </si>
  <si>
    <t>令和74年分</t>
    <rPh sb="0" eb="2">
      <t>レイワ</t>
    </rPh>
    <rPh sb="4" eb="5">
      <t>ネン</t>
    </rPh>
    <rPh sb="5" eb="6">
      <t>ブン</t>
    </rPh>
    <phoneticPr fontId="1"/>
  </si>
  <si>
    <t>令和75年分</t>
    <rPh sb="0" eb="2">
      <t>レイワ</t>
    </rPh>
    <rPh sb="4" eb="5">
      <t>ネン</t>
    </rPh>
    <rPh sb="5" eb="6">
      <t>ブン</t>
    </rPh>
    <phoneticPr fontId="1"/>
  </si>
  <si>
    <t>令和76年分</t>
    <rPh sb="0" eb="2">
      <t>レイワ</t>
    </rPh>
    <rPh sb="4" eb="5">
      <t>ネン</t>
    </rPh>
    <rPh sb="5" eb="6">
      <t>ブン</t>
    </rPh>
    <phoneticPr fontId="1"/>
  </si>
  <si>
    <t>令和77年分</t>
    <rPh sb="0" eb="2">
      <t>レイワ</t>
    </rPh>
    <rPh sb="4" eb="5">
      <t>ネン</t>
    </rPh>
    <rPh sb="5" eb="6">
      <t>ブン</t>
    </rPh>
    <phoneticPr fontId="1"/>
  </si>
  <si>
    <t>令和78年分</t>
    <rPh sb="0" eb="2">
      <t>レイワ</t>
    </rPh>
    <rPh sb="4" eb="5">
      <t>ネン</t>
    </rPh>
    <rPh sb="5" eb="6">
      <t>ブン</t>
    </rPh>
    <phoneticPr fontId="1"/>
  </si>
  <si>
    <t>令和79年分</t>
    <rPh sb="0" eb="2">
      <t>レイワ</t>
    </rPh>
    <rPh sb="4" eb="5">
      <t>ネン</t>
    </rPh>
    <rPh sb="5" eb="6">
      <t>ブン</t>
    </rPh>
    <phoneticPr fontId="1"/>
  </si>
  <si>
    <t>令和80年分</t>
    <rPh sb="0" eb="2">
      <t>レイワ</t>
    </rPh>
    <rPh sb="4" eb="5">
      <t>ネン</t>
    </rPh>
    <rPh sb="5" eb="6">
      <t>ブン</t>
    </rPh>
    <phoneticPr fontId="1"/>
  </si>
  <si>
    <t>令和81年分</t>
    <rPh sb="0" eb="2">
      <t>レイワ</t>
    </rPh>
    <rPh sb="4" eb="5">
      <t>ネン</t>
    </rPh>
    <rPh sb="5" eb="6">
      <t>ブン</t>
    </rPh>
    <phoneticPr fontId="1"/>
  </si>
  <si>
    <t>令和82年分</t>
    <rPh sb="0" eb="2">
      <t>レイワ</t>
    </rPh>
    <rPh sb="4" eb="5">
      <t>ネン</t>
    </rPh>
    <rPh sb="5" eb="6">
      <t>ブン</t>
    </rPh>
    <phoneticPr fontId="1"/>
  </si>
  <si>
    <t>令和</t>
    <rPh sb="0" eb="1">
      <t>レイ</t>
    </rPh>
    <rPh sb="1" eb="2">
      <t>ワ</t>
    </rPh>
    <phoneticPr fontId="1"/>
  </si>
  <si>
    <t>太陽光発電</t>
    <rPh sb="0" eb="3">
      <t>タイヨウコウ</t>
    </rPh>
    <rPh sb="3" eb="5">
      <t>ハツデン</t>
    </rPh>
    <phoneticPr fontId="1"/>
  </si>
  <si>
    <t>令和</t>
  </si>
  <si>
    <t>草刈機</t>
    <rPh sb="0" eb="2">
      <t>クサカリ</t>
    </rPh>
    <rPh sb="2" eb="3">
      <t>キ</t>
    </rPh>
    <phoneticPr fontId="1"/>
  </si>
  <si>
    <t>トラクター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</si>
</sst>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General\ &quot;年&quot;"/>
    <numFmt numFmtId="177" formatCode="General\ &quot;月&quot;"/>
    <numFmt numFmtId="178" formatCode="0.000_ "/>
    <numFmt numFmtId="179" formatCode="0.00000_ "/>
    <numFmt numFmtId="180" formatCode="General&quot;年目&quot;"/>
    <numFmt numFmtId="181" formatCode="General\ &quot;/12&quot;"/>
    <numFmt numFmtId="182" formatCode="#,##0.000;[Red]\-#,##0.000"/>
    <numFmt numFmtId="183" formatCode="0.000"/>
    <numFmt numFmtId="184" formatCode="0.00000"/>
    <numFmt numFmtId="185" formatCode="#,##0&quot;円&quot;;[Red]\-#,##0"/>
    <numFmt numFmtId="186" formatCode="[$-411]gee\.mm\.dd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BF9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wrapText="1"/>
    </xf>
    <xf numFmtId="178" fontId="5" fillId="2" borderId="2" xfId="0" applyNumberFormat="1" applyFont="1" applyFill="1" applyBorder="1" applyAlignment="1">
      <alignment horizontal="center" wrapText="1"/>
    </xf>
    <xf numFmtId="178" fontId="5" fillId="0" borderId="3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78" fontId="6" fillId="3" borderId="2" xfId="0" applyNumberFormat="1" applyFont="1" applyFill="1" applyBorder="1" applyAlignment="1">
      <alignment horizontal="center" wrapText="1"/>
    </xf>
    <xf numFmtId="178" fontId="7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178" fontId="0" fillId="2" borderId="2" xfId="0" applyNumberFormat="1" applyFill="1" applyBorder="1" applyAlignment="1">
      <alignment horizontal="center" wrapText="1"/>
    </xf>
    <xf numFmtId="178" fontId="0" fillId="0" borderId="3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178" fontId="0" fillId="3" borderId="2" xfId="0" applyNumberFormat="1" applyFill="1" applyBorder="1" applyAlignment="1">
      <alignment horizontal="center" wrapText="1"/>
    </xf>
    <xf numFmtId="179" fontId="0" fillId="3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2" fillId="0" borderId="4" xfId="0" applyFont="1" applyFill="1" applyBorder="1">
      <alignment vertical="center"/>
    </xf>
    <xf numFmtId="0" fontId="0" fillId="5" borderId="1" xfId="0" applyFill="1" applyBorder="1">
      <alignment vertical="center"/>
    </xf>
    <xf numFmtId="0" fontId="13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" xfId="2" applyNumberFormat="1" applyFont="1" applyFill="1" applyBorder="1">
      <alignment vertical="center"/>
    </xf>
    <xf numFmtId="38" fontId="12" fillId="0" borderId="1" xfId="2" applyNumberFormat="1" applyFont="1" applyFill="1" applyBorder="1">
      <alignment vertical="center"/>
    </xf>
    <xf numFmtId="38" fontId="12" fillId="0" borderId="1" xfId="0" applyNumberFormat="1" applyFont="1" applyFill="1" applyBorder="1">
      <alignment vertical="center"/>
    </xf>
    <xf numFmtId="0" fontId="12" fillId="0" borderId="1" xfId="0" applyFont="1" applyFill="1" applyBorder="1">
      <alignment vertical="center"/>
    </xf>
    <xf numFmtId="183" fontId="12" fillId="0" borderId="1" xfId="0" applyNumberFormat="1" applyFont="1" applyFill="1" applyBorder="1">
      <alignment vertical="center"/>
    </xf>
    <xf numFmtId="184" fontId="12" fillId="0" borderId="1" xfId="0" applyNumberFormat="1" applyFont="1" applyFill="1" applyBorder="1">
      <alignment vertical="center"/>
    </xf>
    <xf numFmtId="38" fontId="12" fillId="0" borderId="1" xfId="2" applyFont="1" applyFill="1" applyBorder="1">
      <alignment vertical="center"/>
    </xf>
    <xf numFmtId="56" fontId="12" fillId="0" borderId="1" xfId="0" quotePrefix="1" applyNumberFormat="1" applyFont="1" applyFill="1" applyBorder="1">
      <alignment vertical="center"/>
    </xf>
    <xf numFmtId="9" fontId="12" fillId="0" borderId="1" xfId="1" applyFont="1" applyFill="1" applyBorder="1">
      <alignment vertical="center"/>
    </xf>
    <xf numFmtId="181" fontId="12" fillId="0" borderId="1" xfId="0" applyNumberFormat="1" applyFont="1" applyFill="1" applyBorder="1">
      <alignment vertical="center"/>
    </xf>
    <xf numFmtId="182" fontId="12" fillId="0" borderId="1" xfId="2" applyNumberFormat="1" applyFont="1" applyFill="1" applyBorder="1">
      <alignment vertical="center"/>
    </xf>
    <xf numFmtId="56" fontId="12" fillId="0" borderId="1" xfId="0" applyNumberFormat="1" applyFont="1" applyFill="1" applyBorder="1">
      <alignment vertical="center"/>
    </xf>
    <xf numFmtId="0" fontId="12" fillId="0" borderId="0" xfId="0" applyFont="1" applyFill="1" applyProtection="1">
      <alignment vertical="center"/>
      <protection locked="0"/>
    </xf>
    <xf numFmtId="0" fontId="12" fillId="0" borderId="1" xfId="0" applyFont="1" applyBorder="1">
      <alignment vertical="center"/>
    </xf>
    <xf numFmtId="176" fontId="12" fillId="0" borderId="1" xfId="0" applyNumberFormat="1" applyFont="1" applyFill="1" applyBorder="1">
      <alignment vertical="center"/>
    </xf>
    <xf numFmtId="177" fontId="12" fillId="0" borderId="1" xfId="0" applyNumberFormat="1" applyFont="1" applyFill="1" applyBorder="1">
      <alignment vertical="center"/>
    </xf>
    <xf numFmtId="176" fontId="12" fillId="0" borderId="1" xfId="0" applyNumberFormat="1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4" fillId="0" borderId="6" xfId="0" applyFont="1" applyFill="1" applyBorder="1">
      <alignment vertical="center"/>
    </xf>
    <xf numFmtId="38" fontId="12" fillId="0" borderId="1" xfId="0" applyNumberFormat="1" applyFont="1" applyBorder="1">
      <alignment vertical="center"/>
    </xf>
    <xf numFmtId="177" fontId="12" fillId="0" borderId="1" xfId="0" applyNumberFormat="1" applyFont="1" applyBorder="1">
      <alignment vertical="center"/>
    </xf>
    <xf numFmtId="0" fontId="12" fillId="0" borderId="6" xfId="0" applyFont="1" applyFill="1" applyBorder="1">
      <alignment vertical="center"/>
    </xf>
    <xf numFmtId="0" fontId="12" fillId="5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Protection="1">
      <alignment vertical="center"/>
    </xf>
    <xf numFmtId="0" fontId="15" fillId="0" borderId="0" xfId="0" applyFont="1" applyFill="1" applyProtection="1">
      <alignment vertical="center"/>
    </xf>
    <xf numFmtId="176" fontId="12" fillId="0" borderId="0" xfId="0" applyNumberFormat="1" applyFont="1" applyFill="1" applyProtection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185" fontId="12" fillId="7" borderId="6" xfId="2" applyNumberFormat="1" applyFont="1" applyFill="1" applyBorder="1" applyProtection="1">
      <alignment vertical="center"/>
      <protection locked="0"/>
    </xf>
    <xf numFmtId="0" fontId="12" fillId="0" borderId="7" xfId="0" applyFont="1" applyFill="1" applyBorder="1" applyProtection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 shrinkToFit="1"/>
      <protection locked="0"/>
    </xf>
    <xf numFmtId="176" fontId="12" fillId="7" borderId="7" xfId="0" applyNumberFormat="1" applyFont="1" applyFill="1" applyBorder="1" applyAlignment="1" applyProtection="1">
      <alignment horizontal="center" vertical="center"/>
      <protection locked="0"/>
    </xf>
    <xf numFmtId="177" fontId="12" fillId="7" borderId="8" xfId="0" applyNumberFormat="1" applyFont="1" applyFill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center" vertical="center"/>
    </xf>
    <xf numFmtId="180" fontId="12" fillId="0" borderId="1" xfId="0" applyNumberFormat="1" applyFont="1" applyFill="1" applyBorder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38" fontId="12" fillId="0" borderId="1" xfId="2" applyFont="1" applyFill="1" applyBorder="1" applyProtection="1">
      <alignment vertical="center"/>
    </xf>
    <xf numFmtId="182" fontId="12" fillId="0" borderId="1" xfId="2" applyNumberFormat="1" applyFont="1" applyFill="1" applyBorder="1" applyProtection="1">
      <alignment vertical="center"/>
    </xf>
    <xf numFmtId="38" fontId="12" fillId="7" borderId="1" xfId="2" applyFont="1" applyFill="1" applyBorder="1" applyProtection="1">
      <alignment vertical="center"/>
      <protection locked="0"/>
    </xf>
    <xf numFmtId="9" fontId="12" fillId="7" borderId="1" xfId="1" applyFont="1" applyFill="1" applyBorder="1" applyProtection="1">
      <alignment vertical="center"/>
      <protection locked="0"/>
    </xf>
    <xf numFmtId="9" fontId="12" fillId="0" borderId="1" xfId="0" applyNumberFormat="1" applyFont="1" applyFill="1" applyBorder="1" applyProtection="1">
      <alignment vertical="center"/>
    </xf>
    <xf numFmtId="180" fontId="12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Protection="1">
      <alignment vertical="center"/>
      <protection locked="0"/>
    </xf>
    <xf numFmtId="38" fontId="12" fillId="0" borderId="1" xfId="2" applyFont="1" applyFill="1" applyBorder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Protection="1">
      <alignment vertical="center"/>
    </xf>
    <xf numFmtId="186" fontId="12" fillId="0" borderId="0" xfId="0" applyNumberFormat="1" applyFont="1" applyFill="1" applyProtection="1">
      <alignment vertical="center"/>
    </xf>
    <xf numFmtId="0" fontId="12" fillId="7" borderId="6" xfId="0" applyFont="1" applyFill="1" applyBorder="1" applyAlignment="1" applyProtection="1">
      <alignment horizontal="left" vertical="center" indent="1"/>
      <protection locked="0"/>
    </xf>
    <xf numFmtId="0" fontId="12" fillId="7" borderId="7" xfId="0" applyFont="1" applyFill="1" applyBorder="1" applyAlignment="1" applyProtection="1">
      <alignment horizontal="left" vertical="center" indent="1"/>
      <protection locked="0"/>
    </xf>
    <xf numFmtId="0" fontId="12" fillId="7" borderId="8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8</xdr:col>
      <xdr:colOff>352425</xdr:colOff>
      <xdr:row>18</xdr:row>
      <xdr:rowOff>85725</xdr:rowOff>
    </xdr:to>
    <xdr:grpSp>
      <xdr:nvGrpSpPr>
        <xdr:cNvPr id="1784" name="グループ化 10"/>
        <xdr:cNvGrpSpPr>
          <a:grpSpLocks/>
        </xdr:cNvGrpSpPr>
      </xdr:nvGrpSpPr>
      <xdr:grpSpPr bwMode="auto">
        <a:xfrm>
          <a:off x="0" y="723900"/>
          <a:ext cx="5838825" cy="2619375"/>
          <a:chOff x="0" y="728194"/>
          <a:chExt cx="5838825" cy="2615082"/>
        </a:xfrm>
      </xdr:grpSpPr>
      <xdr:pic>
        <xdr:nvPicPr>
          <xdr:cNvPr id="1793" name="図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30" t="23962" r="38062" b="29031"/>
          <a:stretch>
            <a:fillRect/>
          </a:stretch>
        </xdr:blipFill>
        <xdr:spPr bwMode="auto">
          <a:xfrm>
            <a:off x="0" y="728194"/>
            <a:ext cx="5838825" cy="26150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線吹き出し 1 (枠付き) 3"/>
          <xdr:cNvSpPr/>
        </xdr:nvSpPr>
        <xdr:spPr>
          <a:xfrm>
            <a:off x="3781425" y="2230677"/>
            <a:ext cx="1600200" cy="370866"/>
          </a:xfrm>
          <a:prstGeom prst="borderCallout1">
            <a:avLst>
              <a:gd name="adj1" fmla="val 18750"/>
              <a:gd name="adj2" fmla="val -8333"/>
              <a:gd name="adj3" fmla="val -114973"/>
              <a:gd name="adj4" fmla="val -37738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名称を選択します。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104775</xdr:rowOff>
    </xdr:from>
    <xdr:to>
      <xdr:col>7</xdr:col>
      <xdr:colOff>133350</xdr:colOff>
      <xdr:row>30</xdr:row>
      <xdr:rowOff>133350</xdr:rowOff>
    </xdr:to>
    <xdr:grpSp>
      <xdr:nvGrpSpPr>
        <xdr:cNvPr id="1785" name="グループ化 8"/>
        <xdr:cNvGrpSpPr>
          <a:grpSpLocks/>
        </xdr:cNvGrpSpPr>
      </xdr:nvGrpSpPr>
      <xdr:grpSpPr bwMode="auto">
        <a:xfrm>
          <a:off x="0" y="3533775"/>
          <a:ext cx="4933950" cy="1914525"/>
          <a:chOff x="0" y="3867466"/>
          <a:chExt cx="4933949" cy="1914209"/>
        </a:xfrm>
      </xdr:grpSpPr>
      <xdr:pic>
        <xdr:nvPicPr>
          <xdr:cNvPr id="1791" name="図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01" t="24092" r="26419" b="27203"/>
          <a:stretch>
            <a:fillRect/>
          </a:stretch>
        </xdr:blipFill>
        <xdr:spPr bwMode="auto">
          <a:xfrm>
            <a:off x="0" y="3867466"/>
            <a:ext cx="4933949" cy="1914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線吹き出し 1 (枠付き) 5"/>
          <xdr:cNvSpPr/>
        </xdr:nvSpPr>
        <xdr:spPr>
          <a:xfrm>
            <a:off x="3019424" y="4486489"/>
            <a:ext cx="1600200" cy="819015"/>
          </a:xfrm>
          <a:prstGeom prst="borderCallout1">
            <a:avLst>
              <a:gd name="adj1" fmla="val 18750"/>
              <a:gd name="adj2" fmla="val -8333"/>
              <a:gd name="adj3" fmla="val -20787"/>
              <a:gd name="adj4" fmla="val -62143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300"/>
              </a:lnSpc>
            </a:pPr>
            <a:r>
              <a:rPr kumimoji="1" lang="ja-JP" altLang="en-US" sz="1100">
                <a:solidFill>
                  <a:schemeClr val="tx1"/>
                </a:solidFill>
              </a:rPr>
              <a:t>続いて、取得価額、取得年月、償却方法を選択します。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304800</xdr:colOff>
      <xdr:row>45</xdr:row>
      <xdr:rowOff>19050</xdr:rowOff>
    </xdr:to>
    <xdr:grpSp>
      <xdr:nvGrpSpPr>
        <xdr:cNvPr id="1786" name="グループ化 9"/>
        <xdr:cNvGrpSpPr>
          <a:grpSpLocks/>
        </xdr:cNvGrpSpPr>
      </xdr:nvGrpSpPr>
      <xdr:grpSpPr bwMode="auto">
        <a:xfrm>
          <a:off x="0" y="5657850"/>
          <a:ext cx="3048000" cy="2247900"/>
          <a:chOff x="9526" y="5924550"/>
          <a:chExt cx="3047999" cy="2247900"/>
        </a:xfrm>
      </xdr:grpSpPr>
      <xdr:pic>
        <xdr:nvPicPr>
          <xdr:cNvPr id="1789" name="図 6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87" t="24222" r="68736" b="44003"/>
          <a:stretch>
            <a:fillRect/>
          </a:stretch>
        </xdr:blipFill>
        <xdr:spPr bwMode="auto">
          <a:xfrm>
            <a:off x="9526" y="5924550"/>
            <a:ext cx="3047999" cy="19674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線吹き出し 1 (枠付き) 7"/>
          <xdr:cNvSpPr/>
        </xdr:nvSpPr>
        <xdr:spPr>
          <a:xfrm>
            <a:off x="1123951" y="7458075"/>
            <a:ext cx="1847849" cy="714375"/>
          </a:xfrm>
          <a:prstGeom prst="borderCallout1">
            <a:avLst>
              <a:gd name="adj1" fmla="val 18750"/>
              <a:gd name="adj2" fmla="val -8333"/>
              <a:gd name="adj3" fmla="val -84322"/>
              <a:gd name="adj4" fmla="val -26788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取得年月と償却方法に矛盾がある場合、赤字で注意表示がされます。</a:t>
            </a:r>
          </a:p>
        </xdr:txBody>
      </xdr:sp>
    </xdr:grpSp>
    <xdr:clientData/>
  </xdr:twoCellAnchor>
  <xdr:twoCellAnchor editAs="oneCell">
    <xdr:from>
      <xdr:col>9</xdr:col>
      <xdr:colOff>171450</xdr:colOff>
      <xdr:row>3</xdr:row>
      <xdr:rowOff>0</xdr:rowOff>
    </xdr:from>
    <xdr:to>
      <xdr:col>17</xdr:col>
      <xdr:colOff>495300</xdr:colOff>
      <xdr:row>18</xdr:row>
      <xdr:rowOff>28575</xdr:rowOff>
    </xdr:to>
    <xdr:pic>
      <xdr:nvPicPr>
        <xdr:cNvPr id="1787" name="図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0" t="44534" r="35789" b="7672"/>
        <a:stretch>
          <a:fillRect/>
        </a:stretch>
      </xdr:blipFill>
      <xdr:spPr bwMode="auto">
        <a:xfrm>
          <a:off x="6343650" y="685800"/>
          <a:ext cx="5810250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466724</xdr:colOff>
      <xdr:row>11</xdr:row>
      <xdr:rowOff>104774</xdr:rowOff>
    </xdr:from>
    <xdr:to>
      <xdr:col>17</xdr:col>
      <xdr:colOff>400049</xdr:colOff>
      <xdr:row>17</xdr:row>
      <xdr:rowOff>133349</xdr:rowOff>
    </xdr:to>
    <xdr:sp macro="" textlink="">
      <xdr:nvSpPr>
        <xdr:cNvPr id="13" name="線吹き出し 1 (枠付き) 12"/>
        <xdr:cNvSpPr/>
      </xdr:nvSpPr>
      <xdr:spPr>
        <a:xfrm>
          <a:off x="10067924" y="2162174"/>
          <a:ext cx="1990725" cy="1057275"/>
        </a:xfrm>
        <a:prstGeom prst="borderCallout1">
          <a:avLst>
            <a:gd name="adj1" fmla="val 18750"/>
            <a:gd name="adj2" fmla="val -8333"/>
            <a:gd name="adj3" fmla="val -20787"/>
            <a:gd name="adj4" fmla="val -6214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名称一覧にない場合は、シート「耐用年数」の「その他」欄の名称・耐用年数を変更してお使いください。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30</xdr:row>
      <xdr:rowOff>95250</xdr:rowOff>
    </xdr:from>
    <xdr:to>
      <xdr:col>7</xdr:col>
      <xdr:colOff>95250</xdr:colOff>
      <xdr:row>37</xdr:row>
      <xdr:rowOff>161925</xdr:rowOff>
    </xdr:to>
    <xdr:sp macro="" textlink="">
      <xdr:nvSpPr>
        <xdr:cNvPr id="2" name="円形吹き出し 1"/>
        <xdr:cNvSpPr/>
      </xdr:nvSpPr>
      <xdr:spPr>
        <a:xfrm>
          <a:off x="6543674" y="5438775"/>
          <a:ext cx="1314451" cy="1266825"/>
        </a:xfrm>
        <a:prstGeom prst="wedgeEllipseCallout">
          <a:avLst>
            <a:gd name="adj1" fmla="val -55230"/>
            <a:gd name="adj2" fmla="val 2863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自由に数値を入れ替えて利用できます。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J34" sqref="J34"/>
    </sheetView>
  </sheetViews>
  <sheetFormatPr defaultRowHeight="13.5"/>
  <cols>
    <col min="1" max="16384" width="9" style="28"/>
  </cols>
  <sheetData>
    <row r="1" spans="1:1" ht="27" customHeight="1">
      <c r="A1" s="27" t="s">
        <v>264</v>
      </c>
    </row>
  </sheetData>
  <sheetProtection selectLockedCell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</sheetPr>
  <dimension ref="B1:GS142"/>
  <sheetViews>
    <sheetView showZeros="0" tabSelected="1" workbookViewId="0">
      <selection activeCell="B1" sqref="B1"/>
    </sheetView>
  </sheetViews>
  <sheetFormatPr defaultRowHeight="12"/>
  <cols>
    <col min="1" max="1" width="1.75" style="31" customWidth="1"/>
    <col min="2" max="2" width="7.625" style="31" customWidth="1"/>
    <col min="3" max="3" width="10.5" style="31" customWidth="1"/>
    <col min="4" max="4" width="11.5" style="31" customWidth="1"/>
    <col min="5" max="5" width="4.75" style="31" bestFit="1" customWidth="1"/>
    <col min="6" max="6" width="9.625" style="31" customWidth="1"/>
    <col min="7" max="7" width="8.375" style="31" customWidth="1"/>
    <col min="8" max="8" width="11.75" style="31" customWidth="1"/>
    <col min="9" max="9" width="9.625" style="31" bestFit="1" customWidth="1"/>
    <col min="10" max="10" width="11.75" style="31" customWidth="1"/>
    <col min="11" max="11" width="6.25" style="31" customWidth="1"/>
    <col min="12" max="13" width="12.25" style="31" customWidth="1"/>
    <col min="14" max="14" width="22.25" style="31" customWidth="1"/>
    <col min="15" max="15" width="8.875" style="31" hidden="1" customWidth="1"/>
    <col min="16" max="16" width="11.375" style="31" hidden="1" customWidth="1"/>
    <col min="17" max="17" width="5.75" style="31" hidden="1" customWidth="1"/>
    <col min="18" max="18" width="10.625" style="31" hidden="1" customWidth="1"/>
    <col min="19" max="27" width="11" style="31" hidden="1" customWidth="1"/>
    <col min="28" max="30" width="6.125" style="31" hidden="1" customWidth="1"/>
    <col min="31" max="31" width="7.875" style="31" hidden="1" customWidth="1"/>
    <col min="32" max="32" width="11" style="31" hidden="1" customWidth="1"/>
    <col min="33" max="34" width="5.25" style="31" hidden="1" customWidth="1"/>
    <col min="35" max="36" width="9" style="31" hidden="1" customWidth="1"/>
    <col min="37" max="38" width="9.25" style="31" hidden="1" customWidth="1"/>
    <col min="39" max="39" width="9" style="31" hidden="1" customWidth="1"/>
    <col min="40" max="40" width="9.25" style="31" hidden="1" customWidth="1"/>
    <col min="41" max="45" width="9" style="31" hidden="1" customWidth="1"/>
    <col min="46" max="46" width="3.75" style="31" hidden="1" customWidth="1"/>
    <col min="47" max="47" width="11.75" style="31" hidden="1" customWidth="1"/>
    <col min="48" max="48" width="5.875" style="31" hidden="1" customWidth="1"/>
    <col min="49" max="49" width="11.125" style="31" hidden="1" customWidth="1"/>
    <col min="50" max="57" width="11" style="31" hidden="1" customWidth="1"/>
    <col min="58" max="58" width="11.625" style="31" hidden="1" customWidth="1"/>
    <col min="59" max="61" width="6.125" style="31" hidden="1" customWidth="1"/>
    <col min="62" max="62" width="7.875" style="31" hidden="1" customWidth="1"/>
    <col min="63" max="63" width="11" style="31" hidden="1" customWidth="1"/>
    <col min="64" max="65" width="5.25" style="31" hidden="1" customWidth="1"/>
    <col min="66" max="67" width="9" style="31" hidden="1" customWidth="1"/>
    <col min="68" max="69" width="9.25" style="31" hidden="1" customWidth="1"/>
    <col min="70" max="70" width="9" style="31" hidden="1" customWidth="1"/>
    <col min="71" max="71" width="9.25" style="31" hidden="1" customWidth="1"/>
    <col min="72" max="76" width="9" style="31" hidden="1" customWidth="1"/>
    <col min="77" max="77" width="3.75" style="31" hidden="1" customWidth="1"/>
    <col min="78" max="78" width="11.75" style="31" hidden="1" customWidth="1"/>
    <col min="79" max="79" width="5.875" style="31" hidden="1" customWidth="1"/>
    <col min="80" max="80" width="11.125" style="31" hidden="1" customWidth="1"/>
    <col min="81" max="84" width="11" style="31" hidden="1" customWidth="1"/>
    <col min="85" max="85" width="11.625" style="31" hidden="1" customWidth="1"/>
    <col min="86" max="89" width="11" style="31" hidden="1" customWidth="1"/>
    <col min="90" max="92" width="6.125" style="31" hidden="1" customWidth="1"/>
    <col min="93" max="93" width="7.875" style="31" hidden="1" customWidth="1"/>
    <col min="94" max="94" width="11" style="31" hidden="1" customWidth="1"/>
    <col min="95" max="96" width="5.25" style="31" hidden="1" customWidth="1"/>
    <col min="97" max="98" width="9" style="31" hidden="1" customWidth="1"/>
    <col min="99" max="100" width="9.25" style="31" hidden="1" customWidth="1"/>
    <col min="101" max="101" width="9" style="31" hidden="1" customWidth="1"/>
    <col min="102" max="102" width="9.25" style="31" hidden="1" customWidth="1"/>
    <col min="103" max="104" width="9" style="31" hidden="1" customWidth="1"/>
    <col min="105" max="105" width="9.25" style="31" hidden="1" customWidth="1"/>
    <col min="106" max="107" width="9" style="31" hidden="1" customWidth="1"/>
    <col min="108" max="108" width="5.5" style="31" hidden="1" customWidth="1"/>
    <col min="109" max="109" width="11.75" style="31" hidden="1" customWidth="1"/>
    <col min="110" max="110" width="5.875" style="31" hidden="1" customWidth="1"/>
    <col min="111" max="111" width="11.125" style="31" hidden="1" customWidth="1"/>
    <col min="112" max="115" width="11" style="31" hidden="1" customWidth="1"/>
    <col min="116" max="116" width="11.625" style="31" hidden="1" customWidth="1"/>
    <col min="117" max="120" width="11" style="31" hidden="1" customWidth="1"/>
    <col min="121" max="123" width="6.125" style="31" hidden="1" customWidth="1"/>
    <col min="124" max="124" width="7.875" style="31" hidden="1" customWidth="1"/>
    <col min="125" max="125" width="11" style="31" hidden="1" customWidth="1"/>
    <col min="126" max="127" width="5.25" style="31" hidden="1" customWidth="1"/>
    <col min="128" max="129" width="9" style="31" hidden="1" customWidth="1"/>
    <col min="130" max="131" width="9.25" style="31" hidden="1" customWidth="1"/>
    <col min="132" max="132" width="9" style="31" hidden="1" customWidth="1"/>
    <col min="133" max="133" width="9.25" style="31" hidden="1" customWidth="1"/>
    <col min="134" max="137" width="9" style="31" hidden="1" customWidth="1"/>
    <col min="138" max="138" width="10.125" style="31" hidden="1" customWidth="1"/>
    <col min="139" max="139" width="4.75" style="31" hidden="1" customWidth="1"/>
    <col min="140" max="140" width="11.75" style="31" hidden="1" customWidth="1"/>
    <col min="141" max="141" width="5.875" style="31" hidden="1" customWidth="1"/>
    <col min="142" max="142" width="11.125" style="31" hidden="1" customWidth="1"/>
    <col min="143" max="146" width="11" style="31" hidden="1" customWidth="1"/>
    <col min="147" max="147" width="11.625" style="31" hidden="1" customWidth="1"/>
    <col min="148" max="151" width="11" style="31" hidden="1" customWidth="1"/>
    <col min="152" max="154" width="6.125" style="31" hidden="1" customWidth="1"/>
    <col min="155" max="155" width="7.875" style="31" hidden="1" customWidth="1"/>
    <col min="156" max="156" width="11" style="31" hidden="1" customWidth="1"/>
    <col min="157" max="157" width="5.25" style="31" hidden="1" customWidth="1"/>
    <col min="158" max="158" width="10.375" style="31" hidden="1" customWidth="1"/>
    <col min="159" max="160" width="9" style="31" hidden="1" customWidth="1"/>
    <col min="161" max="162" width="9.25" style="31" hidden="1" customWidth="1"/>
    <col min="163" max="163" width="9" style="31" hidden="1" customWidth="1"/>
    <col min="164" max="164" width="9.25" style="31" hidden="1" customWidth="1"/>
    <col min="165" max="169" width="9" style="31" hidden="1" customWidth="1"/>
    <col min="170" max="170" width="4" style="31" hidden="1" customWidth="1"/>
    <col min="171" max="171" width="11.75" style="31" hidden="1" customWidth="1"/>
    <col min="172" max="172" width="5.875" style="31" hidden="1" customWidth="1"/>
    <col min="173" max="173" width="11.125" style="31" hidden="1" customWidth="1"/>
    <col min="174" max="177" width="11" style="31" hidden="1" customWidth="1"/>
    <col min="178" max="178" width="11.625" style="31" hidden="1" customWidth="1"/>
    <col min="179" max="182" width="11" style="31" hidden="1" customWidth="1"/>
    <col min="183" max="185" width="6.125" style="31" hidden="1" customWidth="1"/>
    <col min="186" max="186" width="7.875" style="31" hidden="1" customWidth="1"/>
    <col min="187" max="187" width="11" style="31" hidden="1" customWidth="1"/>
    <col min="188" max="188" width="5.25" style="31" hidden="1" customWidth="1"/>
    <col min="189" max="189" width="8.375" style="31" hidden="1" customWidth="1"/>
    <col min="190" max="191" width="9" style="31" hidden="1" customWidth="1"/>
    <col min="192" max="193" width="9.25" style="31" hidden="1" customWidth="1"/>
    <col min="194" max="194" width="9" style="31" hidden="1" customWidth="1"/>
    <col min="195" max="195" width="9.25" style="31" hidden="1" customWidth="1"/>
    <col min="196" max="201" width="9" style="31" hidden="1" customWidth="1"/>
    <col min="202" max="16384" width="9" style="31"/>
  </cols>
  <sheetData>
    <row r="1" spans="2:201" ht="15.75" customHeight="1">
      <c r="B1" s="61" t="s">
        <v>281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87">
        <f ca="1">NOW()</f>
        <v>43907.613463657406</v>
      </c>
      <c r="O1" s="31" t="s">
        <v>225</v>
      </c>
    </row>
    <row r="2" spans="2:201" ht="12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GS2" s="31">
        <f ca="1">COUNTIF($H:$H,"&gt;0")</f>
        <v>8</v>
      </c>
    </row>
    <row r="3" spans="2:201" ht="21" customHeight="1">
      <c r="B3" s="93" t="s">
        <v>288</v>
      </c>
      <c r="C3" s="94"/>
      <c r="D3" s="88" t="s">
        <v>375</v>
      </c>
      <c r="E3" s="89"/>
      <c r="F3" s="89"/>
      <c r="G3" s="89"/>
      <c r="H3" s="89"/>
      <c r="I3" s="90"/>
      <c r="J3" s="93" t="s">
        <v>1</v>
      </c>
      <c r="K3" s="94"/>
      <c r="L3" s="66" t="s">
        <v>274</v>
      </c>
      <c r="M3" s="91" t="str">
        <f>VLOOKUP(L3,F99:G105,2,FALSE)</f>
        <v>平成１９年４月１日以降に取得した償却資産の償却方法です。</v>
      </c>
      <c r="N3" s="92"/>
    </row>
    <row r="4" spans="2:201" ht="21" customHeight="1">
      <c r="B4" s="93" t="s">
        <v>282</v>
      </c>
      <c r="C4" s="94"/>
      <c r="D4" s="67">
        <v>1000000</v>
      </c>
      <c r="E4" s="68"/>
      <c r="F4" s="69" t="s">
        <v>0</v>
      </c>
      <c r="G4" s="70" t="s">
        <v>373</v>
      </c>
      <c r="H4" s="71">
        <v>1</v>
      </c>
      <c r="I4" s="72">
        <v>1</v>
      </c>
      <c r="J4" s="93" t="s">
        <v>72</v>
      </c>
      <c r="K4" s="94"/>
      <c r="L4" s="73">
        <f>VLOOKUP(G4&amp;H4&amp;"年分",和暦,2,FALSE)</f>
        <v>2019</v>
      </c>
      <c r="M4" s="91"/>
      <c r="N4" s="92"/>
      <c r="P4" s="31" t="s">
        <v>160</v>
      </c>
      <c r="AU4" s="31" t="s">
        <v>196</v>
      </c>
      <c r="BZ4" s="31" t="s">
        <v>197</v>
      </c>
      <c r="DE4" s="31" t="s">
        <v>215</v>
      </c>
      <c r="EJ4" s="31" t="s">
        <v>220</v>
      </c>
      <c r="FO4" s="31" t="s">
        <v>221</v>
      </c>
    </row>
    <row r="5" spans="2:201">
      <c r="B5" s="62" t="str">
        <f>O97</f>
        <v/>
      </c>
      <c r="C5" s="62"/>
      <c r="D5" s="62"/>
      <c r="E5" s="61"/>
      <c r="F5" s="61"/>
      <c r="G5" s="61"/>
      <c r="H5" s="61"/>
      <c r="I5" s="63"/>
      <c r="J5" s="61"/>
      <c r="K5" s="61"/>
      <c r="L5" s="61"/>
      <c r="M5" s="61"/>
      <c r="N5" s="61"/>
    </row>
    <row r="6" spans="2:201" ht="43.5" customHeight="1">
      <c r="B6" s="85" t="s">
        <v>10</v>
      </c>
      <c r="C6" s="85" t="s">
        <v>9</v>
      </c>
      <c r="D6" s="85" t="s">
        <v>11</v>
      </c>
      <c r="E6" s="85" t="s">
        <v>285</v>
      </c>
      <c r="F6" s="85" t="s">
        <v>284</v>
      </c>
      <c r="G6" s="85" t="s">
        <v>283</v>
      </c>
      <c r="H6" s="85" t="s">
        <v>287</v>
      </c>
      <c r="I6" s="85" t="s">
        <v>18</v>
      </c>
      <c r="J6" s="85" t="s">
        <v>5</v>
      </c>
      <c r="K6" s="85" t="s">
        <v>286</v>
      </c>
      <c r="L6" s="85" t="s">
        <v>6</v>
      </c>
      <c r="M6" s="85" t="s">
        <v>7</v>
      </c>
      <c r="N6" s="85" t="s">
        <v>8</v>
      </c>
      <c r="P6" s="32" t="s">
        <v>167</v>
      </c>
      <c r="Q6" s="32" t="s">
        <v>163</v>
      </c>
      <c r="R6" s="32" t="s">
        <v>164</v>
      </c>
      <c r="S6" s="32" t="s">
        <v>11</v>
      </c>
      <c r="T6" s="33" t="s">
        <v>234</v>
      </c>
      <c r="U6" s="32" t="s">
        <v>235</v>
      </c>
      <c r="V6" s="32" t="s">
        <v>239</v>
      </c>
      <c r="W6" s="32" t="s">
        <v>245</v>
      </c>
      <c r="X6" s="32" t="s">
        <v>238</v>
      </c>
      <c r="Y6" s="33" t="s">
        <v>166</v>
      </c>
      <c r="Z6" s="33"/>
      <c r="AA6" s="32" t="s">
        <v>237</v>
      </c>
      <c r="AB6" s="32" t="s">
        <v>3</v>
      </c>
      <c r="AC6" s="32" t="s">
        <v>216</v>
      </c>
      <c r="AD6" s="32" t="s">
        <v>217</v>
      </c>
      <c r="AE6" s="32" t="s">
        <v>218</v>
      </c>
      <c r="AF6" s="32" t="s">
        <v>219</v>
      </c>
      <c r="AG6" s="32" t="s">
        <v>223</v>
      </c>
      <c r="AH6" s="32" t="s">
        <v>224</v>
      </c>
      <c r="AI6" s="32" t="s">
        <v>13</v>
      </c>
      <c r="AJ6" s="32" t="s">
        <v>4</v>
      </c>
      <c r="AK6" s="32" t="s">
        <v>16</v>
      </c>
      <c r="AL6" s="32"/>
      <c r="AM6" s="32" t="s">
        <v>18</v>
      </c>
      <c r="AN6" s="32" t="s">
        <v>5</v>
      </c>
      <c r="AO6" s="32" t="s">
        <v>21</v>
      </c>
      <c r="AP6" s="32" t="s">
        <v>6</v>
      </c>
      <c r="AQ6" s="32" t="s">
        <v>7</v>
      </c>
      <c r="AR6" s="32" t="s">
        <v>236</v>
      </c>
      <c r="AS6" s="32" t="s">
        <v>8</v>
      </c>
      <c r="AU6" s="34" t="s">
        <v>167</v>
      </c>
      <c r="AV6" s="34" t="s">
        <v>163</v>
      </c>
      <c r="AW6" s="34" t="s">
        <v>164</v>
      </c>
      <c r="AX6" s="32" t="s">
        <v>11</v>
      </c>
      <c r="AY6" s="33" t="s">
        <v>234</v>
      </c>
      <c r="AZ6" s="32" t="s">
        <v>235</v>
      </c>
      <c r="BA6" s="32" t="s">
        <v>239</v>
      </c>
      <c r="BB6" s="32" t="s">
        <v>245</v>
      </c>
      <c r="BC6" s="32" t="s">
        <v>238</v>
      </c>
      <c r="BD6" s="33" t="s">
        <v>166</v>
      </c>
      <c r="BE6" s="33" t="s">
        <v>248</v>
      </c>
      <c r="BF6" s="32" t="s">
        <v>237</v>
      </c>
      <c r="BG6" s="32" t="s">
        <v>3</v>
      </c>
      <c r="BH6" s="32" t="s">
        <v>216</v>
      </c>
      <c r="BI6" s="32" t="s">
        <v>217</v>
      </c>
      <c r="BJ6" s="32" t="s">
        <v>218</v>
      </c>
      <c r="BK6" s="32" t="s">
        <v>219</v>
      </c>
      <c r="BL6" s="32" t="s">
        <v>223</v>
      </c>
      <c r="BM6" s="32" t="s">
        <v>224</v>
      </c>
      <c r="BN6" s="32" t="s">
        <v>13</v>
      </c>
      <c r="BO6" s="32" t="s">
        <v>4</v>
      </c>
      <c r="BP6" s="32" t="s">
        <v>16</v>
      </c>
      <c r="BQ6" s="32"/>
      <c r="BR6" s="32" t="s">
        <v>18</v>
      </c>
      <c r="BS6" s="32" t="s">
        <v>5</v>
      </c>
      <c r="BT6" s="32" t="s">
        <v>21</v>
      </c>
      <c r="BU6" s="32" t="s">
        <v>6</v>
      </c>
      <c r="BV6" s="32" t="s">
        <v>7</v>
      </c>
      <c r="BW6" s="32" t="s">
        <v>236</v>
      </c>
      <c r="BX6" s="32" t="s">
        <v>8</v>
      </c>
      <c r="BZ6" s="34" t="s">
        <v>167</v>
      </c>
      <c r="CA6" s="34" t="s">
        <v>163</v>
      </c>
      <c r="CB6" s="34" t="s">
        <v>164</v>
      </c>
      <c r="CC6" s="32" t="s">
        <v>11</v>
      </c>
      <c r="CD6" s="33" t="s">
        <v>234</v>
      </c>
      <c r="CE6" s="32" t="s">
        <v>235</v>
      </c>
      <c r="CF6" s="32" t="s">
        <v>239</v>
      </c>
      <c r="CG6" s="32" t="s">
        <v>245</v>
      </c>
      <c r="CH6" s="32" t="s">
        <v>251</v>
      </c>
      <c r="CI6" s="33"/>
      <c r="CJ6" s="33"/>
      <c r="CK6" s="32" t="s">
        <v>237</v>
      </c>
      <c r="CL6" s="32" t="s">
        <v>3</v>
      </c>
      <c r="CM6" s="32" t="s">
        <v>216</v>
      </c>
      <c r="CN6" s="32" t="s">
        <v>217</v>
      </c>
      <c r="CO6" s="32" t="s">
        <v>218</v>
      </c>
      <c r="CP6" s="32" t="s">
        <v>219</v>
      </c>
      <c r="CQ6" s="32" t="s">
        <v>223</v>
      </c>
      <c r="CR6" s="32" t="s">
        <v>224</v>
      </c>
      <c r="CS6" s="32" t="s">
        <v>13</v>
      </c>
      <c r="CT6" s="32" t="s">
        <v>4</v>
      </c>
      <c r="CU6" s="32" t="s">
        <v>16</v>
      </c>
      <c r="CV6" s="32"/>
      <c r="CW6" s="32" t="s">
        <v>18</v>
      </c>
      <c r="CX6" s="32" t="s">
        <v>5</v>
      </c>
      <c r="CY6" s="32" t="s">
        <v>21</v>
      </c>
      <c r="CZ6" s="32" t="s">
        <v>6</v>
      </c>
      <c r="DA6" s="32" t="s">
        <v>7</v>
      </c>
      <c r="DB6" s="32" t="s">
        <v>236</v>
      </c>
      <c r="DC6" s="32" t="s">
        <v>8</v>
      </c>
      <c r="DE6" s="34" t="s">
        <v>9</v>
      </c>
      <c r="DF6" s="34" t="s">
        <v>163</v>
      </c>
      <c r="DG6" s="34" t="s">
        <v>164</v>
      </c>
      <c r="DH6" s="32" t="s">
        <v>11</v>
      </c>
      <c r="DI6" s="33" t="s">
        <v>234</v>
      </c>
      <c r="DJ6" s="32" t="s">
        <v>254</v>
      </c>
      <c r="DK6" s="32" t="s">
        <v>239</v>
      </c>
      <c r="DL6" s="32" t="s">
        <v>165</v>
      </c>
      <c r="DM6" s="32" t="s">
        <v>238</v>
      </c>
      <c r="DN6" s="33" t="s">
        <v>166</v>
      </c>
      <c r="DO6" s="33" t="s">
        <v>248</v>
      </c>
      <c r="DP6" s="32" t="s">
        <v>237</v>
      </c>
      <c r="DQ6" s="32" t="s">
        <v>3</v>
      </c>
      <c r="DR6" s="32" t="s">
        <v>216</v>
      </c>
      <c r="DS6" s="32" t="s">
        <v>217</v>
      </c>
      <c r="DT6" s="32" t="s">
        <v>218</v>
      </c>
      <c r="DU6" s="32" t="s">
        <v>219</v>
      </c>
      <c r="DV6" s="32" t="s">
        <v>223</v>
      </c>
      <c r="DW6" s="32" t="s">
        <v>224</v>
      </c>
      <c r="DX6" s="32" t="s">
        <v>13</v>
      </c>
      <c r="DY6" s="32" t="s">
        <v>4</v>
      </c>
      <c r="DZ6" s="32" t="s">
        <v>16</v>
      </c>
      <c r="EA6" s="32"/>
      <c r="EB6" s="32" t="s">
        <v>18</v>
      </c>
      <c r="EC6" s="32" t="s">
        <v>5</v>
      </c>
      <c r="ED6" s="32" t="s">
        <v>21</v>
      </c>
      <c r="EE6" s="32" t="s">
        <v>6</v>
      </c>
      <c r="EF6" s="32" t="s">
        <v>7</v>
      </c>
      <c r="EG6" s="32" t="s">
        <v>236</v>
      </c>
      <c r="EH6" s="32" t="s">
        <v>8</v>
      </c>
      <c r="EJ6" s="34" t="s">
        <v>9</v>
      </c>
      <c r="EK6" s="34" t="s">
        <v>163</v>
      </c>
      <c r="EL6" s="34" t="s">
        <v>164</v>
      </c>
      <c r="EM6" s="32" t="s">
        <v>11</v>
      </c>
      <c r="EN6" s="33" t="s">
        <v>234</v>
      </c>
      <c r="EO6" s="32" t="s">
        <v>235</v>
      </c>
      <c r="EP6" s="32" t="s">
        <v>239</v>
      </c>
      <c r="EQ6" s="32" t="s">
        <v>165</v>
      </c>
      <c r="ER6" s="32" t="s">
        <v>251</v>
      </c>
      <c r="ES6" s="33" t="s">
        <v>256</v>
      </c>
      <c r="ET6" s="33" t="s">
        <v>257</v>
      </c>
      <c r="EU6" s="32" t="s">
        <v>237</v>
      </c>
      <c r="EV6" s="32" t="s">
        <v>3</v>
      </c>
      <c r="EW6" s="32" t="s">
        <v>216</v>
      </c>
      <c r="EX6" s="32" t="s">
        <v>217</v>
      </c>
      <c r="EY6" s="32" t="s">
        <v>218</v>
      </c>
      <c r="EZ6" s="32" t="s">
        <v>219</v>
      </c>
      <c r="FA6" s="32" t="s">
        <v>223</v>
      </c>
      <c r="FB6" s="32"/>
      <c r="FC6" s="32" t="s">
        <v>13</v>
      </c>
      <c r="FD6" s="32" t="s">
        <v>4</v>
      </c>
      <c r="FE6" s="32" t="s">
        <v>16</v>
      </c>
      <c r="FF6" s="32"/>
      <c r="FG6" s="32" t="s">
        <v>18</v>
      </c>
      <c r="FH6" s="32" t="s">
        <v>5</v>
      </c>
      <c r="FI6" s="32" t="s">
        <v>21</v>
      </c>
      <c r="FJ6" s="32" t="s">
        <v>6</v>
      </c>
      <c r="FK6" s="32" t="s">
        <v>7</v>
      </c>
      <c r="FL6" s="32" t="s">
        <v>236</v>
      </c>
      <c r="FM6" s="32" t="s">
        <v>8</v>
      </c>
      <c r="FO6" s="34" t="s">
        <v>9</v>
      </c>
      <c r="FP6" s="34" t="s">
        <v>163</v>
      </c>
      <c r="FQ6" s="34" t="s">
        <v>164</v>
      </c>
      <c r="FR6" s="32" t="s">
        <v>11</v>
      </c>
      <c r="FS6" s="33" t="s">
        <v>234</v>
      </c>
      <c r="FT6" s="32" t="s">
        <v>235</v>
      </c>
      <c r="FU6" s="32" t="s">
        <v>239</v>
      </c>
      <c r="FV6" s="32" t="s">
        <v>165</v>
      </c>
      <c r="FW6" s="32" t="s">
        <v>251</v>
      </c>
      <c r="FX6" s="33" t="s">
        <v>256</v>
      </c>
      <c r="FY6" s="33" t="s">
        <v>257</v>
      </c>
      <c r="FZ6" s="32" t="s">
        <v>237</v>
      </c>
      <c r="GA6" s="32" t="s">
        <v>3</v>
      </c>
      <c r="GB6" s="32" t="s">
        <v>216</v>
      </c>
      <c r="GC6" s="32" t="s">
        <v>217</v>
      </c>
      <c r="GD6" s="32" t="s">
        <v>218</v>
      </c>
      <c r="GE6" s="32" t="s">
        <v>219</v>
      </c>
      <c r="GF6" s="32" t="s">
        <v>223</v>
      </c>
      <c r="GG6" s="32"/>
      <c r="GH6" s="32" t="s">
        <v>13</v>
      </c>
      <c r="GI6" s="32" t="s">
        <v>4</v>
      </c>
      <c r="GJ6" s="32" t="s">
        <v>16</v>
      </c>
      <c r="GK6" s="32"/>
      <c r="GL6" s="32" t="s">
        <v>18</v>
      </c>
      <c r="GM6" s="32" t="s">
        <v>5</v>
      </c>
      <c r="GN6" s="32" t="s">
        <v>21</v>
      </c>
      <c r="GO6" s="32" t="s">
        <v>6</v>
      </c>
      <c r="GP6" s="32" t="s">
        <v>7</v>
      </c>
      <c r="GQ6" s="32" t="s">
        <v>236</v>
      </c>
      <c r="GR6" s="32" t="s">
        <v>8</v>
      </c>
    </row>
    <row r="7" spans="2:201">
      <c r="B7" s="86"/>
      <c r="C7" s="86"/>
      <c r="D7" s="86" t="s">
        <v>12</v>
      </c>
      <c r="E7" s="86"/>
      <c r="F7" s="86" t="s">
        <v>14</v>
      </c>
      <c r="G7" s="86" t="s">
        <v>15</v>
      </c>
      <c r="H7" s="86" t="s">
        <v>17</v>
      </c>
      <c r="I7" s="86" t="s">
        <v>19</v>
      </c>
      <c r="J7" s="86" t="s">
        <v>20</v>
      </c>
      <c r="K7" s="86" t="s">
        <v>22</v>
      </c>
      <c r="L7" s="86" t="s">
        <v>23</v>
      </c>
      <c r="M7" s="86" t="s">
        <v>24</v>
      </c>
      <c r="N7" s="86"/>
      <c r="P7" s="25"/>
      <c r="Q7" s="25"/>
      <c r="R7" s="25"/>
      <c r="S7" s="25" t="s">
        <v>12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 t="s">
        <v>14</v>
      </c>
      <c r="AJ7" s="25" t="s">
        <v>15</v>
      </c>
      <c r="AK7" s="25" t="s">
        <v>17</v>
      </c>
      <c r="AL7" s="25"/>
      <c r="AM7" s="25" t="s">
        <v>19</v>
      </c>
      <c r="AN7" s="25" t="s">
        <v>20</v>
      </c>
      <c r="AO7" s="25" t="s">
        <v>22</v>
      </c>
      <c r="AP7" s="25" t="s">
        <v>23</v>
      </c>
      <c r="AQ7" s="25" t="s">
        <v>24</v>
      </c>
      <c r="AR7" s="25"/>
      <c r="AS7" s="25"/>
      <c r="AU7" s="25"/>
      <c r="AV7" s="25"/>
      <c r="AW7" s="25" t="s">
        <v>240</v>
      </c>
      <c r="AX7" s="25" t="s">
        <v>12</v>
      </c>
      <c r="AY7" s="25" t="s">
        <v>241</v>
      </c>
      <c r="AZ7" s="25" t="s">
        <v>242</v>
      </c>
      <c r="BA7" s="25" t="s">
        <v>243</v>
      </c>
      <c r="BB7" s="25" t="s">
        <v>244</v>
      </c>
      <c r="BC7" s="25" t="s">
        <v>246</v>
      </c>
      <c r="BD7" s="25" t="s">
        <v>247</v>
      </c>
      <c r="BE7" s="25" t="s">
        <v>250</v>
      </c>
      <c r="BF7" s="25" t="s">
        <v>249</v>
      </c>
      <c r="BG7" s="25"/>
      <c r="BH7" s="25"/>
      <c r="BI7" s="25"/>
      <c r="BJ7" s="25"/>
      <c r="BK7" s="25"/>
      <c r="BL7" s="25"/>
      <c r="BM7" s="25"/>
      <c r="BN7" s="25" t="s">
        <v>14</v>
      </c>
      <c r="BO7" s="25" t="s">
        <v>15</v>
      </c>
      <c r="BP7" s="25" t="s">
        <v>17</v>
      </c>
      <c r="BQ7" s="25"/>
      <c r="BR7" s="25" t="s">
        <v>19</v>
      </c>
      <c r="BS7" s="25" t="s">
        <v>20</v>
      </c>
      <c r="BT7" s="25" t="s">
        <v>22</v>
      </c>
      <c r="BU7" s="25" t="s">
        <v>23</v>
      </c>
      <c r="BV7" s="25" t="s">
        <v>24</v>
      </c>
      <c r="BW7" s="25"/>
      <c r="BX7" s="25"/>
      <c r="BZ7" s="25"/>
      <c r="CA7" s="25"/>
      <c r="CB7" s="25" t="s">
        <v>240</v>
      </c>
      <c r="CC7" s="25" t="s">
        <v>12</v>
      </c>
      <c r="CD7" s="25" t="s">
        <v>241</v>
      </c>
      <c r="CE7" s="25" t="s">
        <v>242</v>
      </c>
      <c r="CF7" s="25" t="s">
        <v>243</v>
      </c>
      <c r="CG7" s="25" t="s">
        <v>244</v>
      </c>
      <c r="CH7" s="25" t="s">
        <v>252</v>
      </c>
      <c r="CI7" s="25" t="s">
        <v>247</v>
      </c>
      <c r="CJ7" s="25" t="s">
        <v>250</v>
      </c>
      <c r="CK7" s="25" t="s">
        <v>253</v>
      </c>
      <c r="CL7" s="25"/>
      <c r="CM7" s="25"/>
      <c r="CN7" s="25"/>
      <c r="CO7" s="25"/>
      <c r="CP7" s="25"/>
      <c r="CQ7" s="25"/>
      <c r="CR7" s="25"/>
      <c r="CS7" s="25" t="s">
        <v>14</v>
      </c>
      <c r="CT7" s="25" t="s">
        <v>15</v>
      </c>
      <c r="CU7" s="25" t="s">
        <v>17</v>
      </c>
      <c r="CV7" s="25"/>
      <c r="CW7" s="25" t="s">
        <v>19</v>
      </c>
      <c r="CX7" s="25" t="s">
        <v>20</v>
      </c>
      <c r="CY7" s="25" t="s">
        <v>22</v>
      </c>
      <c r="CZ7" s="25" t="s">
        <v>23</v>
      </c>
      <c r="DA7" s="25" t="s">
        <v>24</v>
      </c>
      <c r="DB7" s="25"/>
      <c r="DC7" s="25"/>
      <c r="DE7" s="25"/>
      <c r="DF7" s="25"/>
      <c r="DG7" s="25" t="s">
        <v>240</v>
      </c>
      <c r="DH7" s="25" t="s">
        <v>12</v>
      </c>
      <c r="DI7" s="25" t="s">
        <v>241</v>
      </c>
      <c r="DJ7" s="25" t="s">
        <v>255</v>
      </c>
      <c r="DK7" s="25" t="s">
        <v>243</v>
      </c>
      <c r="DL7" s="25" t="s">
        <v>244</v>
      </c>
      <c r="DM7" s="25" t="s">
        <v>246</v>
      </c>
      <c r="DN7" s="25" t="s">
        <v>247</v>
      </c>
      <c r="DO7" s="25" t="s">
        <v>250</v>
      </c>
      <c r="DP7" s="25" t="s">
        <v>253</v>
      </c>
      <c r="DQ7" s="25"/>
      <c r="DR7" s="25"/>
      <c r="DS7" s="25"/>
      <c r="DT7" s="25"/>
      <c r="DU7" s="25"/>
      <c r="DV7" s="25"/>
      <c r="DW7" s="25"/>
      <c r="DX7" s="25" t="s">
        <v>14</v>
      </c>
      <c r="DY7" s="25" t="s">
        <v>15</v>
      </c>
      <c r="DZ7" s="25" t="s">
        <v>17</v>
      </c>
      <c r="EA7" s="25"/>
      <c r="EB7" s="25" t="s">
        <v>19</v>
      </c>
      <c r="EC7" s="25" t="s">
        <v>20</v>
      </c>
      <c r="ED7" s="25" t="s">
        <v>22</v>
      </c>
      <c r="EE7" s="25" t="s">
        <v>23</v>
      </c>
      <c r="EF7" s="25" t="s">
        <v>24</v>
      </c>
      <c r="EG7" s="25"/>
      <c r="EH7" s="25"/>
      <c r="EJ7" s="25"/>
      <c r="EK7" s="25"/>
      <c r="EL7" s="25" t="s">
        <v>240</v>
      </c>
      <c r="EM7" s="25" t="s">
        <v>12</v>
      </c>
      <c r="EN7" s="25" t="s">
        <v>241</v>
      </c>
      <c r="EO7" s="25" t="s">
        <v>242</v>
      </c>
      <c r="EP7" s="25" t="s">
        <v>243</v>
      </c>
      <c r="EQ7" s="25" t="s">
        <v>244</v>
      </c>
      <c r="ER7" s="25" t="s">
        <v>252</v>
      </c>
      <c r="ES7" s="25" t="s">
        <v>247</v>
      </c>
      <c r="ET7" s="25" t="s">
        <v>250</v>
      </c>
      <c r="EU7" s="25" t="s">
        <v>258</v>
      </c>
      <c r="EV7" s="25"/>
      <c r="EW7" s="25"/>
      <c r="EX7" s="25"/>
      <c r="EY7" s="25"/>
      <c r="EZ7" s="25"/>
      <c r="FA7" s="25"/>
      <c r="FB7" s="25"/>
      <c r="FC7" s="25" t="s">
        <v>14</v>
      </c>
      <c r="FD7" s="25" t="s">
        <v>15</v>
      </c>
      <c r="FE7" s="25" t="s">
        <v>17</v>
      </c>
      <c r="FF7" s="25"/>
      <c r="FG7" s="25" t="s">
        <v>19</v>
      </c>
      <c r="FH7" s="25" t="s">
        <v>20</v>
      </c>
      <c r="FI7" s="25" t="s">
        <v>22</v>
      </c>
      <c r="FJ7" s="25" t="s">
        <v>23</v>
      </c>
      <c r="FK7" s="25" t="s">
        <v>24</v>
      </c>
      <c r="FL7" s="25"/>
      <c r="FM7" s="25"/>
      <c r="FO7" s="25"/>
      <c r="FP7" s="25"/>
      <c r="FQ7" s="25" t="s">
        <v>240</v>
      </c>
      <c r="FR7" s="25" t="s">
        <v>12</v>
      </c>
      <c r="FS7" s="25" t="s">
        <v>241</v>
      </c>
      <c r="FT7" s="25" t="s">
        <v>242</v>
      </c>
      <c r="FU7" s="25" t="s">
        <v>243</v>
      </c>
      <c r="FV7" s="25" t="s">
        <v>244</v>
      </c>
      <c r="FW7" s="25" t="s">
        <v>252</v>
      </c>
      <c r="FX7" s="25" t="s">
        <v>247</v>
      </c>
      <c r="FY7" s="25" t="s">
        <v>250</v>
      </c>
      <c r="FZ7" s="25" t="s">
        <v>258</v>
      </c>
      <c r="GA7" s="25"/>
      <c r="GB7" s="25"/>
      <c r="GC7" s="25"/>
      <c r="GD7" s="25"/>
      <c r="GE7" s="25"/>
      <c r="GF7" s="25"/>
      <c r="GG7" s="25"/>
      <c r="GH7" s="25" t="s">
        <v>14</v>
      </c>
      <c r="GI7" s="25" t="s">
        <v>15</v>
      </c>
      <c r="GJ7" s="25" t="s">
        <v>17</v>
      </c>
      <c r="GK7" s="25"/>
      <c r="GL7" s="25" t="s">
        <v>19</v>
      </c>
      <c r="GM7" s="25" t="s">
        <v>20</v>
      </c>
      <c r="GN7" s="25" t="s">
        <v>22</v>
      </c>
      <c r="GO7" s="25" t="s">
        <v>23</v>
      </c>
      <c r="GP7" s="25" t="s">
        <v>24</v>
      </c>
      <c r="GQ7" s="25"/>
      <c r="GR7" s="25"/>
    </row>
    <row r="8" spans="2:201" ht="15" customHeight="1">
      <c r="B8" s="74">
        <v>1</v>
      </c>
      <c r="C8" s="75" t="str">
        <f t="shared" ref="C8:C39" si="0">VLOOKUP($L$4+B8-1,西暦,2,FALSE)</f>
        <v>平成31年分</v>
      </c>
      <c r="D8" s="76">
        <f ca="1">OFFSET(S8,VLOOKUP($L$3,各種設定!$E$2:$F$8,2,FALSE),VLOOKUP($L$3,各種設定!$E$2:$G$8,3,FALSE))</f>
        <v>1000000</v>
      </c>
      <c r="E8" s="76">
        <f ca="1">OFFSET(AB8,VLOOKUP($L$3,各種設定!$E$2:$F$8,2,FALSE),VLOOKUP($L$3,各種設定!$E$2:$G$8,3,FALSE))</f>
        <v>7</v>
      </c>
      <c r="F8" s="77">
        <f ca="1">OFFSET(AI8,VLOOKUP($L$3,各種設定!$E$2:$F$8,2,FALSE),VLOOKUP($L$3,各種設定!$E$2:$G$8,3,FALSE))</f>
        <v>0.14299999999999999</v>
      </c>
      <c r="G8" s="76">
        <f ca="1">OFFSET(AJ8,VLOOKUP($L$3,各種設定!$E$2:$F$8,2,FALSE),VLOOKUP($L$3,各種設定!$E$2:$G$8,3,FALSE))</f>
        <v>12</v>
      </c>
      <c r="H8" s="76">
        <f ca="1">OFFSET(AK8,VLOOKUP($L$3,各種設定!$E$2:$F$8,2,FALSE),VLOOKUP($L$3,各種設定!$E$2:$G$8,3,FALSE))</f>
        <v>143000</v>
      </c>
      <c r="I8" s="78"/>
      <c r="J8" s="76">
        <f ca="1">OFFSET(AN8,VLOOKUP($L$3,各種設定!$E$2:$F$8,2,FALSE),VLOOKUP($L$3,各種設定!$E$2:$G$8,3,FALSE))</f>
        <v>143000</v>
      </c>
      <c r="K8" s="79">
        <v>1</v>
      </c>
      <c r="L8" s="76">
        <f ca="1">OFFSET(AP8,VLOOKUP($L$3,各種設定!$E$2:$F$8,2,FALSE),VLOOKUP($L$3,各種設定!$E$2:$G$8,3,FALSE))</f>
        <v>143000</v>
      </c>
      <c r="M8" s="76">
        <f ca="1">OFFSET(AQ8,VLOOKUP($L$3,各種設定!$E$2:$F$8,2,FALSE),VLOOKUP($L$3,各種設定!$E$2:$G$8,3,FALSE))</f>
        <v>857000</v>
      </c>
      <c r="N8" s="76">
        <f ca="1">OFFSET(AS8,VLOOKUP($L$3,各種設定!$E$2:$F$8,2,FALSE),VLOOKUP($L$3,各種設定!$E$2:$G$8,3,FALSE))</f>
        <v>0</v>
      </c>
      <c r="P8" s="35" t="str">
        <f>C8</f>
        <v>平成31年分</v>
      </c>
      <c r="Q8" s="35">
        <f>L4</f>
        <v>2019</v>
      </c>
      <c r="R8" s="36">
        <f>D4</f>
        <v>1000000</v>
      </c>
      <c r="S8" s="37">
        <f>R8</f>
        <v>1000000</v>
      </c>
      <c r="T8" s="37">
        <f>S8-1</f>
        <v>999999</v>
      </c>
      <c r="U8" s="37">
        <f>ROUNDUP(S8/3,0)</f>
        <v>333334</v>
      </c>
      <c r="V8" s="37">
        <f>AR7</f>
        <v>0</v>
      </c>
      <c r="W8" s="37">
        <f>S8-V8</f>
        <v>1000000</v>
      </c>
      <c r="X8" s="37">
        <f>T8-V8</f>
        <v>999999</v>
      </c>
      <c r="Y8" s="37"/>
      <c r="Z8" s="37"/>
      <c r="AA8" s="37">
        <f>MIN(U8,X8)</f>
        <v>333334</v>
      </c>
      <c r="AB8" s="38">
        <f>VLOOKUP(D3,耐用年数,2,FALSE)</f>
        <v>8</v>
      </c>
      <c r="AC8" s="39"/>
      <c r="AD8" s="39"/>
      <c r="AE8" s="40"/>
      <c r="AF8" s="41"/>
      <c r="AG8" s="41"/>
      <c r="AH8" s="41"/>
      <c r="AI8" s="42" t="s">
        <v>159</v>
      </c>
      <c r="AJ8" s="38" t="s">
        <v>158</v>
      </c>
      <c r="AK8" s="37">
        <f>AA8</f>
        <v>333334</v>
      </c>
      <c r="AL8" s="37"/>
      <c r="AM8" s="37">
        <f>I8</f>
        <v>0</v>
      </c>
      <c r="AN8" s="37">
        <f>AK8+AM8</f>
        <v>333334</v>
      </c>
      <c r="AO8" s="43">
        <f>K8</f>
        <v>1</v>
      </c>
      <c r="AP8" s="41">
        <f>ROUNDDOWN(AN8*AO8,0)</f>
        <v>333334</v>
      </c>
      <c r="AQ8" s="37">
        <f>W8-AK8</f>
        <v>666666</v>
      </c>
      <c r="AR8" s="37">
        <f>AK8</f>
        <v>333334</v>
      </c>
      <c r="AS8" s="38" t="s">
        <v>162</v>
      </c>
      <c r="AU8" s="35" t="str">
        <f t="shared" ref="AU8:AU36" si="1">C8</f>
        <v>平成31年分</v>
      </c>
      <c r="AV8" s="35">
        <f>L4</f>
        <v>2019</v>
      </c>
      <c r="AW8" s="36">
        <f>D4</f>
        <v>1000000</v>
      </c>
      <c r="AX8" s="37">
        <f>ROUNDUP(AW8*0.9,0)</f>
        <v>900000</v>
      </c>
      <c r="AY8" s="37">
        <f>ROUNDUP($D$4*0.95,0)</f>
        <v>950000</v>
      </c>
      <c r="AZ8" s="37">
        <f t="shared" ref="AZ8:AZ36" si="2">ROUNDUP(AX8*BN8,0)</f>
        <v>127800</v>
      </c>
      <c r="BA8" s="37">
        <f>BW7</f>
        <v>0</v>
      </c>
      <c r="BB8" s="37">
        <f t="shared" ref="BB8:BB22" si="3">AW8-BA8</f>
        <v>1000000</v>
      </c>
      <c r="BC8" s="37">
        <f t="shared" ref="BC8:BC22" si="4">IF(AY8-BA8&gt;0,AY8-BA8,0)</f>
        <v>950000</v>
      </c>
      <c r="BD8" s="37">
        <f t="shared" ref="BD8:BD15" si="5">IF(BB8=1,0,IF(AND(AV8&gt;2007,AY8&lt;=BA8),ROUNDUP((AW8-AY8)/5,0),0))</f>
        <v>0</v>
      </c>
      <c r="BE8" s="37">
        <f t="shared" ref="BE8:BE36" si="6">IF(BB8&lt;=BD8,BB8-1,IF(BB8=1,0,0))</f>
        <v>0</v>
      </c>
      <c r="BF8" s="37">
        <f t="shared" ref="BF8:BF36" si="7">IF(BE8&gt;0,BE8,MIN(AZ8,BC8+BD8))</f>
        <v>127800</v>
      </c>
      <c r="BG8" s="38">
        <f t="shared" ref="BG8:BG39" si="8">IF(AV8&lt;2009,VLOOKUP($D$3,耐用年数,2,FALSE),VLOOKUP($D$3,耐用年数,3,FALSE))</f>
        <v>7</v>
      </c>
      <c r="BH8" s="39"/>
      <c r="BI8" s="39"/>
      <c r="BJ8" s="40"/>
      <c r="BK8" s="41"/>
      <c r="BL8" s="41"/>
      <c r="BM8" s="41"/>
      <c r="BN8" s="38">
        <f t="shared" ref="BN8:BN36" si="9">VLOOKUP(BG8,B19定額,2,FALSE)</f>
        <v>0.14199999999999999</v>
      </c>
      <c r="BO8" s="44">
        <f>12-I4+1</f>
        <v>12</v>
      </c>
      <c r="BP8" s="37">
        <f t="shared" ref="BP8:BP27" si="10">ROUNDUP(BF8*BO8/12,0)</f>
        <v>127800</v>
      </c>
      <c r="BQ8" s="37"/>
      <c r="BR8" s="37">
        <f t="shared" ref="BR8:BR36" si="11">I8</f>
        <v>0</v>
      </c>
      <c r="BS8" s="37">
        <f>BP8+BR8</f>
        <v>127800</v>
      </c>
      <c r="BT8" s="43">
        <f t="shared" ref="BT8:BT36" si="12">K8</f>
        <v>1</v>
      </c>
      <c r="BU8" s="41">
        <f>ROUNDDOWN(BS8*BT8,0)</f>
        <v>127800</v>
      </c>
      <c r="BV8" s="37">
        <f t="shared" ref="BV8:BV36" si="13">BB8-BP8</f>
        <v>872200</v>
      </c>
      <c r="BW8" s="37">
        <f>BP8</f>
        <v>127800</v>
      </c>
      <c r="BX8" s="37" t="str">
        <f t="shared" ref="BX8:BX13" si="14">IF(AU8=1,"",IF(AY8=BW8,"95%償却済",IF(BD8&gt;0,"均等償却","")))</f>
        <v/>
      </c>
      <c r="BZ8" s="35" t="str">
        <f t="shared" ref="BZ8:BZ36" si="15">C8</f>
        <v>平成31年分</v>
      </c>
      <c r="CA8" s="35">
        <f>L4</f>
        <v>2019</v>
      </c>
      <c r="CB8" s="36">
        <f>D4</f>
        <v>1000000</v>
      </c>
      <c r="CC8" s="37">
        <f>CB8</f>
        <v>1000000</v>
      </c>
      <c r="CD8" s="37">
        <f>CC8-1</f>
        <v>999999</v>
      </c>
      <c r="CE8" s="37">
        <f t="shared" ref="CE8:CE36" si="16">ROUNDUP(CC8*CS8,0)</f>
        <v>143000</v>
      </c>
      <c r="CF8" s="37">
        <f>DB7</f>
        <v>0</v>
      </c>
      <c r="CG8" s="37">
        <f t="shared" ref="CG8:CG36" si="17">CB8-CF8</f>
        <v>1000000</v>
      </c>
      <c r="CH8" s="37">
        <f>CG8-1</f>
        <v>999999</v>
      </c>
      <c r="CI8" s="37"/>
      <c r="CJ8" s="37"/>
      <c r="CK8" s="37">
        <f>MIN(CE8,CH8)</f>
        <v>143000</v>
      </c>
      <c r="CL8" s="38">
        <f t="shared" ref="CL8:CL36" si="18">IF(CA8&lt;2009,VLOOKUP($D$3,耐用年数,2,FALSE),VLOOKUP($D$3,耐用年数,3,FALSE))</f>
        <v>7</v>
      </c>
      <c r="CM8" s="39"/>
      <c r="CN8" s="39"/>
      <c r="CO8" s="40"/>
      <c r="CP8" s="41"/>
      <c r="CQ8" s="41"/>
      <c r="CR8" s="41"/>
      <c r="CS8" s="38">
        <f t="shared" ref="CS8:CS36" si="19">VLOOKUP(CL8,H19定額,2,FALSE)</f>
        <v>0.14299999999999999</v>
      </c>
      <c r="CT8" s="44">
        <f>12-I4+1</f>
        <v>12</v>
      </c>
      <c r="CU8" s="37">
        <f t="shared" ref="CU8:CU36" si="20">ROUNDUP(CK8*CT8/12,0)</f>
        <v>143000</v>
      </c>
      <c r="CV8" s="37"/>
      <c r="CW8" s="37">
        <f t="shared" ref="CW8:CW36" si="21">I8</f>
        <v>0</v>
      </c>
      <c r="CX8" s="37">
        <f>CU8+CW8</f>
        <v>143000</v>
      </c>
      <c r="CY8" s="43">
        <f t="shared" ref="CY8:CY36" si="22">K8</f>
        <v>1</v>
      </c>
      <c r="CZ8" s="41">
        <f>ROUNDDOWN(CX8*CY8,0)</f>
        <v>143000</v>
      </c>
      <c r="DA8" s="37">
        <f>CG8-CU8</f>
        <v>857000</v>
      </c>
      <c r="DB8" s="37">
        <f>CU8</f>
        <v>143000</v>
      </c>
      <c r="DC8" s="37"/>
      <c r="DE8" s="35" t="str">
        <f t="shared" ref="DE8:DE36" si="23">C8</f>
        <v>平成31年分</v>
      </c>
      <c r="DF8" s="35">
        <f>L4</f>
        <v>2019</v>
      </c>
      <c r="DG8" s="36">
        <f>D4</f>
        <v>1000000</v>
      </c>
      <c r="DH8" s="37">
        <f>DG8</f>
        <v>1000000</v>
      </c>
      <c r="DI8" s="37">
        <f>ROUNDUP($D$4*0.95,0)</f>
        <v>950000</v>
      </c>
      <c r="DJ8" s="37">
        <f>ROUNDUP(DL8*DX8,0)</f>
        <v>280000</v>
      </c>
      <c r="DK8" s="37">
        <f>EG7</f>
        <v>0</v>
      </c>
      <c r="DL8" s="37">
        <f>DG8-DK8</f>
        <v>1000000</v>
      </c>
      <c r="DM8" s="37">
        <f>IF(DI8-DK8&gt;0,DI8-DK8,0)</f>
        <v>950000</v>
      </c>
      <c r="DN8" s="37">
        <f t="shared" ref="DN8:DN15" si="24">IF(DL8=1,0,IF(AND(DF8&gt;2007,DI8&lt;=DK8),ROUNDUP((DH8-DI8)/5,0),0))</f>
        <v>0</v>
      </c>
      <c r="DO8" s="37">
        <f t="shared" ref="DO8:DO21" si="25">IF(DL8&lt;=DN8,DL8-1,IF(DL8=1,0,0))</f>
        <v>0</v>
      </c>
      <c r="DP8" s="37">
        <f>IF(DO8&gt;0,DO8,IF(DN8&gt;0,DN8,MIN(DJ8,DM8)))</f>
        <v>280000</v>
      </c>
      <c r="DQ8" s="38">
        <f>IF(DF8&lt;2009,VLOOKUP($D$3,耐用年数,2,FALSE),VLOOKUP($D$3,耐用年数,3,FALSE))</f>
        <v>7</v>
      </c>
      <c r="DR8" s="39"/>
      <c r="DS8" s="39"/>
      <c r="DT8" s="40"/>
      <c r="DU8" s="41"/>
      <c r="DV8" s="41"/>
      <c r="DW8" s="41"/>
      <c r="DX8" s="38">
        <f t="shared" ref="DX8:DX36" si="26">VLOOKUP(DQ8,B19定率,2,FALSE)</f>
        <v>0.28000000000000003</v>
      </c>
      <c r="DY8" s="44">
        <f>12-I4+1</f>
        <v>12</v>
      </c>
      <c r="DZ8" s="37">
        <f t="shared" ref="DZ8:DZ36" si="27">ROUNDUP(DP8*DY8/12,0)</f>
        <v>280000</v>
      </c>
      <c r="EA8" s="37"/>
      <c r="EB8" s="37">
        <f t="shared" ref="EB8:EB36" si="28">I8</f>
        <v>0</v>
      </c>
      <c r="EC8" s="37">
        <f>DZ8+EB8</f>
        <v>280000</v>
      </c>
      <c r="ED8" s="43">
        <f t="shared" ref="ED8:ED36" si="29">K8</f>
        <v>1</v>
      </c>
      <c r="EE8" s="41">
        <f>ROUNDDOWN(EC8*ED8,0)</f>
        <v>280000</v>
      </c>
      <c r="EF8" s="37">
        <f>DL8-DZ8</f>
        <v>720000</v>
      </c>
      <c r="EG8" s="37">
        <f>DZ8</f>
        <v>280000</v>
      </c>
      <c r="EH8" s="37" t="str">
        <f t="shared" ref="EH8:EH14" si="30">IF(DE8=1,"",IF(DI8=EG8,"95%償却済",IF(DN8&gt;0,"均等償却","")))</f>
        <v/>
      </c>
      <c r="EJ8" s="35" t="str">
        <f t="shared" ref="EJ8:EJ36" si="31">C8</f>
        <v>平成31年分</v>
      </c>
      <c r="EK8" s="35">
        <f>L4</f>
        <v>2019</v>
      </c>
      <c r="EL8" s="36">
        <f>D4</f>
        <v>1000000</v>
      </c>
      <c r="EM8" s="37">
        <f>EL8</f>
        <v>1000000</v>
      </c>
      <c r="EN8" s="37">
        <f>EM8-1</f>
        <v>999999</v>
      </c>
      <c r="EO8" s="37">
        <f>ROUNDUP(EQ8*EW8,0)</f>
        <v>357000</v>
      </c>
      <c r="EP8" s="37">
        <f>FL7</f>
        <v>0</v>
      </c>
      <c r="EQ8" s="37">
        <f t="shared" ref="EQ8:EQ18" si="32">EL8-EP8</f>
        <v>1000000</v>
      </c>
      <c r="ER8" s="37">
        <f>EQ8-1</f>
        <v>999999</v>
      </c>
      <c r="ES8" s="37" t="str">
        <f>IF(FA7="改定",ES7,IF(FA8="改定",EQ8,""))</f>
        <v/>
      </c>
      <c r="ET8" s="37">
        <f>IF(FA8="改定",ROUNDUP(ES8*EX8,0),0)</f>
        <v>0</v>
      </c>
      <c r="EU8" s="37">
        <f t="shared" ref="EU8:EU14" si="33">IF(FA8="改定",MIN(ET8,ER8),MIN(EO8,ER8))</f>
        <v>357000</v>
      </c>
      <c r="EV8" s="38">
        <f t="shared" ref="EV8:EV18" si="34">IF(EK8&lt;2009,VLOOKUP($D$3,耐用年数,2,FALSE),VLOOKUP($D$3,耐用年数,3,FALSE))</f>
        <v>7</v>
      </c>
      <c r="EW8" s="39">
        <f t="shared" ref="EW8:EW18" si="35">VLOOKUP(EV8,H19定率,2,FALSE)</f>
        <v>0.35699999999999998</v>
      </c>
      <c r="EX8" s="39">
        <f t="shared" ref="EX8:EX18" si="36">VLOOKUP(EV8,H19定率,3,FALSE)</f>
        <v>0.5</v>
      </c>
      <c r="EY8" s="40">
        <f t="shared" ref="EY8:EY18" si="37">VLOOKUP(EV8,H19定率,4,FALSE)</f>
        <v>5.4960000000000002E-2</v>
      </c>
      <c r="EZ8" s="41">
        <f>ROUND(EM8*EY8,0)</f>
        <v>54960</v>
      </c>
      <c r="FA8" s="41" t="str">
        <f>IF(EO8&gt;EZ8,"","改定")</f>
        <v/>
      </c>
      <c r="FB8" s="41"/>
      <c r="FC8" s="45">
        <f>IF(FA8="改定",EX8,EW8)</f>
        <v>0.35699999999999998</v>
      </c>
      <c r="FD8" s="44">
        <f>12-I4+1</f>
        <v>12</v>
      </c>
      <c r="FE8" s="37">
        <f>ROUNDUP(EU8*FD8/12,0)</f>
        <v>357000</v>
      </c>
      <c r="FF8" s="37"/>
      <c r="FG8" s="37">
        <f t="shared" ref="FG8:FG36" si="38">I8</f>
        <v>0</v>
      </c>
      <c r="FH8" s="37">
        <f>FE8+FG8</f>
        <v>357000</v>
      </c>
      <c r="FI8" s="43">
        <f t="shared" ref="FI8:FI36" si="39">K8</f>
        <v>1</v>
      </c>
      <c r="FJ8" s="41">
        <f>ROUNDDOWN(FH8*FI8,0)</f>
        <v>357000</v>
      </c>
      <c r="FK8" s="37">
        <f>EQ8-FE8</f>
        <v>643000</v>
      </c>
      <c r="FL8" s="37">
        <f>FE8</f>
        <v>357000</v>
      </c>
      <c r="FM8" s="37"/>
      <c r="FO8" s="35" t="str">
        <f t="shared" ref="FO8:FO36" si="40">C8</f>
        <v>平成31年分</v>
      </c>
      <c r="FP8" s="35">
        <f>L4</f>
        <v>2019</v>
      </c>
      <c r="FQ8" s="36">
        <f>D4</f>
        <v>1000000</v>
      </c>
      <c r="FR8" s="37">
        <f>FQ8</f>
        <v>1000000</v>
      </c>
      <c r="FS8" s="37">
        <f>FR8-1</f>
        <v>999999</v>
      </c>
      <c r="FT8" s="37">
        <f>ROUNDUP(FV8*GB8,0)</f>
        <v>286000</v>
      </c>
      <c r="FU8" s="37">
        <f>GQ7</f>
        <v>0</v>
      </c>
      <c r="FV8" s="37">
        <f t="shared" ref="FV8:FV36" si="41">FQ8-FU8</f>
        <v>1000000</v>
      </c>
      <c r="FW8" s="37">
        <f>FV8-1</f>
        <v>999999</v>
      </c>
      <c r="FX8" s="37" t="str">
        <f>IF(GF7="改定",FX7,IF(GF8="改定",FV8,""))</f>
        <v/>
      </c>
      <c r="FY8" s="37">
        <f>IF(GF8="改定",ROUNDUP(FX8*GC8,0),0)</f>
        <v>0</v>
      </c>
      <c r="FZ8" s="37">
        <f t="shared" ref="FZ8:FZ14" si="42">IF(GF8="改定",MIN(FY8,FW8),MIN(FT8,FW8))</f>
        <v>286000</v>
      </c>
      <c r="GA8" s="38">
        <f t="shared" ref="GA8:GA36" si="43">IF(FP8&lt;2009,VLOOKUP($D$3,耐用年数,2,FALSE),VLOOKUP($D$3,耐用年数,3,FALSE))</f>
        <v>7</v>
      </c>
      <c r="GB8" s="39">
        <f t="shared" ref="GB8:GB67" si="44">VLOOKUP(GA8,H24定率,2,FALSE)</f>
        <v>0.28599999999999998</v>
      </c>
      <c r="GC8" s="39">
        <f t="shared" ref="GC8:GC36" si="45">VLOOKUP(GA8,H24定率,3,FALSE)</f>
        <v>0.33400000000000002</v>
      </c>
      <c r="GD8" s="40">
        <f t="shared" ref="GD8:GD36" si="46">VLOOKUP(GA8,H24定率,4,FALSE)</f>
        <v>8.6800000000000002E-2</v>
      </c>
      <c r="GE8" s="41">
        <f>ROUND(FR8*GD8,0)</f>
        <v>86800</v>
      </c>
      <c r="GF8" s="41" t="str">
        <f>IF(FT8&gt;GE8,"","改定")</f>
        <v/>
      </c>
      <c r="GG8" s="41"/>
      <c r="GH8" s="45">
        <f>IF(GF8="改定",GC8,GB8)</f>
        <v>0.28599999999999998</v>
      </c>
      <c r="GI8" s="44">
        <f>12-I4+1</f>
        <v>12</v>
      </c>
      <c r="GJ8" s="37">
        <f>ROUNDUP(FZ8*GI8/12,0)</f>
        <v>286000</v>
      </c>
      <c r="GK8" s="37"/>
      <c r="GL8" s="37">
        <f t="shared" ref="GL8:GL36" si="47">I8</f>
        <v>0</v>
      </c>
      <c r="GM8" s="37">
        <f>GJ8+GL8</f>
        <v>286000</v>
      </c>
      <c r="GN8" s="43">
        <f t="shared" ref="GN8:GN36" si="48">K8</f>
        <v>1</v>
      </c>
      <c r="GO8" s="41">
        <f>ROUNDDOWN(GM8*GN8,0)</f>
        <v>286000</v>
      </c>
      <c r="GP8" s="37">
        <f>FV8-GJ8</f>
        <v>714000</v>
      </c>
      <c r="GQ8" s="37">
        <f>GJ8</f>
        <v>286000</v>
      </c>
      <c r="GR8" s="37"/>
    </row>
    <row r="9" spans="2:201" ht="15" customHeight="1">
      <c r="B9" s="74">
        <v>2</v>
      </c>
      <c r="C9" s="75" t="str">
        <f t="shared" si="0"/>
        <v>令和2年分</v>
      </c>
      <c r="D9" s="76">
        <f ca="1">OFFSET(S9,VLOOKUP($L$3,各種設定!$E$2:$F$8,2,FALSE),VLOOKUP($L$3,各種設定!$E$2:$G$8,3,FALSE))</f>
        <v>1000000</v>
      </c>
      <c r="E9" s="76">
        <f ca="1">OFFSET(AB9,VLOOKUP($L$3,各種設定!$E$2:$F$8,2,FALSE),VLOOKUP($L$3,各種設定!$E$2:$G$8,3,FALSE))</f>
        <v>7</v>
      </c>
      <c r="F9" s="77">
        <f ca="1">OFFSET(AI9,VLOOKUP($L$3,各種設定!$E$2:$F$8,2,FALSE),VLOOKUP($L$3,各種設定!$E$2:$G$8,3,FALSE))</f>
        <v>0.14299999999999999</v>
      </c>
      <c r="G9" s="76">
        <f ca="1">OFFSET(AJ9,VLOOKUP($L$3,各種設定!$E$2:$F$8,2,FALSE),VLOOKUP($L$3,各種設定!$E$2:$G$8,3,FALSE))</f>
        <v>12</v>
      </c>
      <c r="H9" s="76">
        <f ca="1">OFFSET(AK9,VLOOKUP($L$3,各種設定!$E$2:$F$8,2,FALSE),VLOOKUP($L$3,各種設定!$E$2:$G$8,3,FALSE))</f>
        <v>143000</v>
      </c>
      <c r="I9" s="78"/>
      <c r="J9" s="76">
        <f ca="1">OFFSET(AN9,VLOOKUP($L$3,各種設定!$E$2:$F$8,2,FALSE),VLOOKUP($L$3,各種設定!$E$2:$G$8,3,FALSE))</f>
        <v>143000</v>
      </c>
      <c r="K9" s="80">
        <f>K8</f>
        <v>1</v>
      </c>
      <c r="L9" s="76">
        <f ca="1">OFFSET(AP9,VLOOKUP($L$3,各種設定!$E$2:$F$8,2,FALSE),VLOOKUP($L$3,各種設定!$E$2:$G$8,3,FALSE))</f>
        <v>143000</v>
      </c>
      <c r="M9" s="76">
        <f ca="1">OFFSET(AQ9,VLOOKUP($L$3,各種設定!$E$2:$F$8,2,FALSE),VLOOKUP($L$3,各種設定!$E$2:$G$8,3,FALSE))</f>
        <v>714000</v>
      </c>
      <c r="N9" s="76">
        <f ca="1">OFFSET(AS9,VLOOKUP($L$3,各種設定!$E$2:$F$8,2,FALSE),VLOOKUP($L$3,各種設定!$E$2:$G$8,3,FALSE))</f>
        <v>0</v>
      </c>
      <c r="P9" s="35" t="str">
        <f t="shared" ref="P9:P36" si="49">C9</f>
        <v>令和2年分</v>
      </c>
      <c r="Q9" s="35">
        <f>Q8+1</f>
        <v>2020</v>
      </c>
      <c r="R9" s="36">
        <f t="shared" ref="R9:R40" si="50">R8</f>
        <v>1000000</v>
      </c>
      <c r="S9" s="37">
        <f t="shared" ref="S9:S40" si="51">S8</f>
        <v>1000000</v>
      </c>
      <c r="T9" s="37">
        <f>S9-1</f>
        <v>999999</v>
      </c>
      <c r="U9" s="37">
        <f>ROUNDDOWN(S9/3,0)</f>
        <v>333333</v>
      </c>
      <c r="V9" s="37">
        <f>AR8</f>
        <v>333334</v>
      </c>
      <c r="W9" s="37">
        <f>S9-V9</f>
        <v>666666</v>
      </c>
      <c r="X9" s="37">
        <f>T9-V9</f>
        <v>666665</v>
      </c>
      <c r="Y9" s="37"/>
      <c r="Z9" s="37"/>
      <c r="AA9" s="37">
        <f>MIN(U9,X9)</f>
        <v>333333</v>
      </c>
      <c r="AB9" s="38">
        <f>AB8</f>
        <v>8</v>
      </c>
      <c r="AC9" s="39"/>
      <c r="AD9" s="39"/>
      <c r="AE9" s="40"/>
      <c r="AF9" s="41"/>
      <c r="AG9" s="41"/>
      <c r="AH9" s="41"/>
      <c r="AI9" s="46" t="str">
        <f>AI8</f>
        <v>1/3</v>
      </c>
      <c r="AJ9" s="38" t="s">
        <v>161</v>
      </c>
      <c r="AK9" s="37">
        <f>AA9</f>
        <v>333333</v>
      </c>
      <c r="AL9" s="37"/>
      <c r="AM9" s="37">
        <f>I9</f>
        <v>0</v>
      </c>
      <c r="AN9" s="37">
        <f>AK9+AM9</f>
        <v>333333</v>
      </c>
      <c r="AO9" s="43">
        <f>K9</f>
        <v>1</v>
      </c>
      <c r="AP9" s="41">
        <f>ROUNDDOWN(AN9*AO9,0)</f>
        <v>333333</v>
      </c>
      <c r="AQ9" s="37">
        <f t="shared" ref="AQ9:AQ36" si="52">W9-AK9</f>
        <v>333333</v>
      </c>
      <c r="AR9" s="37">
        <f t="shared" ref="AR9:AR40" si="53">AR8+AK9</f>
        <v>666667</v>
      </c>
      <c r="AS9" s="38" t="s">
        <v>162</v>
      </c>
      <c r="AU9" s="35" t="str">
        <f t="shared" si="1"/>
        <v>令和2年分</v>
      </c>
      <c r="AV9" s="35">
        <f>AV8+1</f>
        <v>2020</v>
      </c>
      <c r="AW9" s="36">
        <f>AW8</f>
        <v>1000000</v>
      </c>
      <c r="AX9" s="37">
        <f t="shared" ref="AX9:AX36" si="54">ROUNDUP(AW9*0.9,0)</f>
        <v>900000</v>
      </c>
      <c r="AY9" s="37">
        <f t="shared" ref="AY9:AY67" si="55">ROUNDUP($D$4*0.95,0)</f>
        <v>950000</v>
      </c>
      <c r="AZ9" s="37">
        <f t="shared" si="2"/>
        <v>127800</v>
      </c>
      <c r="BA9" s="37">
        <f t="shared" ref="BA9:BA36" si="56">BW8</f>
        <v>127800</v>
      </c>
      <c r="BB9" s="37">
        <f t="shared" si="3"/>
        <v>872200</v>
      </c>
      <c r="BC9" s="37">
        <f t="shared" si="4"/>
        <v>822200</v>
      </c>
      <c r="BD9" s="37">
        <f t="shared" si="5"/>
        <v>0</v>
      </c>
      <c r="BE9" s="37">
        <f t="shared" si="6"/>
        <v>0</v>
      </c>
      <c r="BF9" s="37">
        <f t="shared" si="7"/>
        <v>127800</v>
      </c>
      <c r="BG9" s="38">
        <f t="shared" si="8"/>
        <v>7</v>
      </c>
      <c r="BH9" s="39"/>
      <c r="BI9" s="39"/>
      <c r="BJ9" s="40"/>
      <c r="BK9" s="41"/>
      <c r="BL9" s="41"/>
      <c r="BM9" s="41"/>
      <c r="BN9" s="38">
        <f t="shared" si="9"/>
        <v>0.14199999999999999</v>
      </c>
      <c r="BO9" s="44">
        <f>12</f>
        <v>12</v>
      </c>
      <c r="BP9" s="37">
        <f t="shared" si="10"/>
        <v>127800</v>
      </c>
      <c r="BQ9" s="37"/>
      <c r="BR9" s="37">
        <f t="shared" si="11"/>
        <v>0</v>
      </c>
      <c r="BS9" s="37">
        <f t="shared" ref="BS9:BS36" si="57">BP9+BR9</f>
        <v>127800</v>
      </c>
      <c r="BT9" s="43">
        <f t="shared" si="12"/>
        <v>1</v>
      </c>
      <c r="BU9" s="41">
        <f>ROUNDDOWN(BS9*BT9,0)</f>
        <v>127800</v>
      </c>
      <c r="BV9" s="37">
        <f t="shared" si="13"/>
        <v>744400</v>
      </c>
      <c r="BW9" s="37">
        <f t="shared" ref="BW9:BW40" si="58">BW8+BP9</f>
        <v>255600</v>
      </c>
      <c r="BX9" s="37" t="str">
        <f t="shared" si="14"/>
        <v/>
      </c>
      <c r="BZ9" s="35" t="str">
        <f t="shared" si="15"/>
        <v>令和2年分</v>
      </c>
      <c r="CA9" s="35">
        <f>CA8+1</f>
        <v>2020</v>
      </c>
      <c r="CB9" s="36">
        <f>CB8</f>
        <v>1000000</v>
      </c>
      <c r="CC9" s="37">
        <f t="shared" ref="CC9:CC36" si="59">CB9</f>
        <v>1000000</v>
      </c>
      <c r="CD9" s="37">
        <f t="shared" ref="CD9:CD36" si="60">CC9-1</f>
        <v>999999</v>
      </c>
      <c r="CE9" s="37">
        <f t="shared" si="16"/>
        <v>143000</v>
      </c>
      <c r="CF9" s="37">
        <f t="shared" ref="CF9:CF18" si="61">DB8</f>
        <v>143000</v>
      </c>
      <c r="CG9" s="37">
        <f t="shared" si="17"/>
        <v>857000</v>
      </c>
      <c r="CH9" s="37">
        <f t="shared" ref="CH9:CH36" si="62">CG9-1</f>
        <v>856999</v>
      </c>
      <c r="CI9" s="37"/>
      <c r="CJ9" s="37"/>
      <c r="CK9" s="37">
        <f t="shared" ref="CK9:CK36" si="63">MIN(CE9,CH9)</f>
        <v>143000</v>
      </c>
      <c r="CL9" s="38">
        <f t="shared" si="18"/>
        <v>7</v>
      </c>
      <c r="CM9" s="39"/>
      <c r="CN9" s="39"/>
      <c r="CO9" s="40"/>
      <c r="CP9" s="41"/>
      <c r="CQ9" s="41"/>
      <c r="CR9" s="41"/>
      <c r="CS9" s="38">
        <f t="shared" si="19"/>
        <v>0.14299999999999999</v>
      </c>
      <c r="CT9" s="44">
        <f>12</f>
        <v>12</v>
      </c>
      <c r="CU9" s="37">
        <f t="shared" si="20"/>
        <v>143000</v>
      </c>
      <c r="CV9" s="37"/>
      <c r="CW9" s="37">
        <f t="shared" si="21"/>
        <v>0</v>
      </c>
      <c r="CX9" s="37">
        <f t="shared" ref="CX9:CX36" si="64">CU9+CW9</f>
        <v>143000</v>
      </c>
      <c r="CY9" s="43">
        <f t="shared" si="22"/>
        <v>1</v>
      </c>
      <c r="CZ9" s="41">
        <f t="shared" ref="CZ9:CZ36" si="65">ROUNDDOWN(CX9*CY9,0)</f>
        <v>143000</v>
      </c>
      <c r="DA9" s="37">
        <f t="shared" ref="DA9:DA36" si="66">CG9-CU9</f>
        <v>714000</v>
      </c>
      <c r="DB9" s="37">
        <f t="shared" ref="DB9:DB40" si="67">DB8+CU9</f>
        <v>286000</v>
      </c>
      <c r="DC9" s="37"/>
      <c r="DE9" s="35" t="str">
        <f t="shared" si="23"/>
        <v>令和2年分</v>
      </c>
      <c r="DF9" s="35">
        <f>DF8+1</f>
        <v>2020</v>
      </c>
      <c r="DG9" s="36">
        <f>DG8</f>
        <v>1000000</v>
      </c>
      <c r="DH9" s="37">
        <f t="shared" ref="DH9:DH36" si="68">DG9</f>
        <v>1000000</v>
      </c>
      <c r="DI9" s="37">
        <f t="shared" ref="DI9:DI67" si="69">ROUNDUP($D$4*0.95,0)</f>
        <v>950000</v>
      </c>
      <c r="DJ9" s="37">
        <f t="shared" ref="DJ9:DJ36" si="70">ROUNDUP(DL9*DX9,0)</f>
        <v>201600</v>
      </c>
      <c r="DK9" s="37">
        <f t="shared" ref="DK9:DK36" si="71">EG8</f>
        <v>280000</v>
      </c>
      <c r="DL9" s="37">
        <f t="shared" ref="DL9:DL36" si="72">DG9-DK9</f>
        <v>720000</v>
      </c>
      <c r="DM9" s="37">
        <f t="shared" ref="DM9:DM36" si="73">IF(DI9-DK9&gt;0,DI9-DK9,0)</f>
        <v>670000</v>
      </c>
      <c r="DN9" s="37">
        <f t="shared" si="24"/>
        <v>0</v>
      </c>
      <c r="DO9" s="37">
        <f t="shared" si="25"/>
        <v>0</v>
      </c>
      <c r="DP9" s="37">
        <f t="shared" ref="DP9:DP36" si="74">IF(DO9&gt;0,DO9,IF(DN9&gt;0,DN9,MIN(DJ9,DM9)))</f>
        <v>201600</v>
      </c>
      <c r="DQ9" s="38">
        <f t="shared" ref="DQ9:DQ36" si="75">IF(DF9&lt;2009,VLOOKUP($D$3,耐用年数,2,FALSE),VLOOKUP($D$3,耐用年数,3,FALSE))</f>
        <v>7</v>
      </c>
      <c r="DR9" s="39"/>
      <c r="DS9" s="39"/>
      <c r="DT9" s="40"/>
      <c r="DU9" s="41"/>
      <c r="DV9" s="41"/>
      <c r="DW9" s="41"/>
      <c r="DX9" s="38">
        <f t="shared" si="26"/>
        <v>0.28000000000000003</v>
      </c>
      <c r="DY9" s="44">
        <f>12</f>
        <v>12</v>
      </c>
      <c r="DZ9" s="37">
        <f t="shared" si="27"/>
        <v>201600</v>
      </c>
      <c r="EA9" s="37"/>
      <c r="EB9" s="37">
        <f t="shared" si="28"/>
        <v>0</v>
      </c>
      <c r="EC9" s="37">
        <f t="shared" ref="EC9:EC36" si="76">DZ9+EB9</f>
        <v>201600</v>
      </c>
      <c r="ED9" s="43">
        <f t="shared" si="29"/>
        <v>1</v>
      </c>
      <c r="EE9" s="41">
        <f t="shared" ref="EE9:EE36" si="77">ROUNDDOWN(EC9*ED9,0)</f>
        <v>201600</v>
      </c>
      <c r="EF9" s="37">
        <f t="shared" ref="EF9:EF36" si="78">DL9-DZ9</f>
        <v>518400</v>
      </c>
      <c r="EG9" s="37">
        <f t="shared" ref="EG9:EG40" si="79">EG8+DZ9</f>
        <v>481600</v>
      </c>
      <c r="EH9" s="37" t="str">
        <f t="shared" si="30"/>
        <v/>
      </c>
      <c r="EJ9" s="35" t="str">
        <f t="shared" si="31"/>
        <v>令和2年分</v>
      </c>
      <c r="EK9" s="35">
        <f>EK8+1</f>
        <v>2020</v>
      </c>
      <c r="EL9" s="36">
        <f>EL8</f>
        <v>1000000</v>
      </c>
      <c r="EM9" s="37">
        <f t="shared" ref="EM9:EM36" si="80">EL9</f>
        <v>1000000</v>
      </c>
      <c r="EN9" s="37">
        <f t="shared" ref="EN9:EN36" si="81">EM9-1</f>
        <v>999999</v>
      </c>
      <c r="EO9" s="37">
        <f t="shared" ref="EO9:EO18" si="82">ROUNDUP(EQ9*EW9,0)</f>
        <v>229551</v>
      </c>
      <c r="EP9" s="37">
        <f t="shared" ref="EP9:EP18" si="83">FL8</f>
        <v>357000</v>
      </c>
      <c r="EQ9" s="37">
        <f t="shared" si="32"/>
        <v>643000</v>
      </c>
      <c r="ER9" s="37">
        <f t="shared" ref="ER9:ER36" si="84">EQ9-1</f>
        <v>642999</v>
      </c>
      <c r="ES9" s="37" t="str">
        <f t="shared" ref="ES9:ES18" si="85">IF(FA8="改定",ES8,IF(FA9="改定",EQ9,""))</f>
        <v/>
      </c>
      <c r="ET9" s="37">
        <f t="shared" ref="ET9:ET18" si="86">IF(FA9="改定",ROUNDUP(ES9*EX9,0),0)</f>
        <v>0</v>
      </c>
      <c r="EU9" s="37">
        <f t="shared" si="33"/>
        <v>229551</v>
      </c>
      <c r="EV9" s="38">
        <f t="shared" si="34"/>
        <v>7</v>
      </c>
      <c r="EW9" s="39">
        <f t="shared" si="35"/>
        <v>0.35699999999999998</v>
      </c>
      <c r="EX9" s="39">
        <f t="shared" si="36"/>
        <v>0.5</v>
      </c>
      <c r="EY9" s="40">
        <f t="shared" si="37"/>
        <v>5.4960000000000002E-2</v>
      </c>
      <c r="EZ9" s="41">
        <f t="shared" ref="EZ9:EZ18" si="87">ROUND(EM9*EY9,0)</f>
        <v>54960</v>
      </c>
      <c r="FA9" s="41" t="str">
        <f t="shared" ref="FA9:FA18" si="88">IF(EO9&gt;EZ9,"","改定")</f>
        <v/>
      </c>
      <c r="FB9" s="41"/>
      <c r="FC9" s="45">
        <f t="shared" ref="FC9:FC36" si="89">IF(FA9="改定",EX9,EW9)</f>
        <v>0.35699999999999998</v>
      </c>
      <c r="FD9" s="44">
        <f>12</f>
        <v>12</v>
      </c>
      <c r="FE9" s="37">
        <f t="shared" ref="FE9:FE36" si="90">ROUNDUP(EU9*FD9/12,0)</f>
        <v>229551</v>
      </c>
      <c r="FF9" s="37"/>
      <c r="FG9" s="37">
        <f t="shared" si="38"/>
        <v>0</v>
      </c>
      <c r="FH9" s="37">
        <f t="shared" ref="FH9:FH36" si="91">FE9+FG9</f>
        <v>229551</v>
      </c>
      <c r="FI9" s="43">
        <f t="shared" si="39"/>
        <v>1</v>
      </c>
      <c r="FJ9" s="41">
        <f t="shared" ref="FJ9:FJ36" si="92">ROUNDDOWN(FH9*FI9,0)</f>
        <v>229551</v>
      </c>
      <c r="FK9" s="37">
        <f t="shared" ref="FK9:FK36" si="93">EQ9-FE9</f>
        <v>413449</v>
      </c>
      <c r="FL9" s="37">
        <f t="shared" ref="FL9:FL40" si="94">FL8+FE9</f>
        <v>586551</v>
      </c>
      <c r="FM9" s="37"/>
      <c r="FO9" s="35" t="str">
        <f t="shared" si="40"/>
        <v>令和2年分</v>
      </c>
      <c r="FP9" s="35">
        <f>FP8+1</f>
        <v>2020</v>
      </c>
      <c r="FQ9" s="36">
        <f>FQ8</f>
        <v>1000000</v>
      </c>
      <c r="FR9" s="37">
        <f t="shared" ref="FR9:FR36" si="95">FQ9</f>
        <v>1000000</v>
      </c>
      <c r="FS9" s="37">
        <f t="shared" ref="FS9:FS36" si="96">FR9-1</f>
        <v>999999</v>
      </c>
      <c r="FT9" s="37">
        <f t="shared" ref="FT9:FT36" si="97">ROUNDUP(FV9*GB9,0)</f>
        <v>204204</v>
      </c>
      <c r="FU9" s="37">
        <f t="shared" ref="FU9:FU36" si="98">GQ8</f>
        <v>286000</v>
      </c>
      <c r="FV9" s="37">
        <f t="shared" si="41"/>
        <v>714000</v>
      </c>
      <c r="FW9" s="37">
        <f t="shared" ref="FW9:FW36" si="99">FV9-1</f>
        <v>713999</v>
      </c>
      <c r="FX9" s="37" t="str">
        <f t="shared" ref="FX9:FX36" si="100">IF(GF8="改定",FX8,IF(GF9="改定",FV9,""))</f>
        <v/>
      </c>
      <c r="FY9" s="37">
        <f t="shared" ref="FY9:FY36" si="101">IF(GF9="改定",ROUNDUP(FX9*GC9,0),0)</f>
        <v>0</v>
      </c>
      <c r="FZ9" s="37">
        <f t="shared" si="42"/>
        <v>204204</v>
      </c>
      <c r="GA9" s="38">
        <f t="shared" si="43"/>
        <v>7</v>
      </c>
      <c r="GB9" s="39">
        <f t="shared" si="44"/>
        <v>0.28599999999999998</v>
      </c>
      <c r="GC9" s="39">
        <f t="shared" si="45"/>
        <v>0.33400000000000002</v>
      </c>
      <c r="GD9" s="40">
        <f t="shared" si="46"/>
        <v>8.6800000000000002E-2</v>
      </c>
      <c r="GE9" s="41">
        <f t="shared" ref="GE9:GE36" si="102">ROUND(FR9*GD9,0)</f>
        <v>86800</v>
      </c>
      <c r="GF9" s="41" t="str">
        <f t="shared" ref="GF9:GF36" si="103">IF(FT9&gt;GE9,"","改定")</f>
        <v/>
      </c>
      <c r="GG9" s="41"/>
      <c r="GH9" s="45">
        <f t="shared" ref="GH9:GH36" si="104">IF(GF9="改定",GC9,GB9)</f>
        <v>0.28599999999999998</v>
      </c>
      <c r="GI9" s="44">
        <f>12</f>
        <v>12</v>
      </c>
      <c r="GJ9" s="37">
        <f t="shared" ref="GJ9:GJ36" si="105">ROUNDUP(FZ9*GI9/12,0)</f>
        <v>204204</v>
      </c>
      <c r="GK9" s="37"/>
      <c r="GL9" s="37">
        <f t="shared" si="47"/>
        <v>0</v>
      </c>
      <c r="GM9" s="37">
        <f t="shared" ref="GM9:GM36" si="106">GJ9+GL9</f>
        <v>204204</v>
      </c>
      <c r="GN9" s="43">
        <f t="shared" si="48"/>
        <v>1</v>
      </c>
      <c r="GO9" s="41">
        <f t="shared" ref="GO9:GO36" si="107">ROUNDDOWN(GM9*GN9,0)</f>
        <v>204204</v>
      </c>
      <c r="GP9" s="37">
        <f t="shared" ref="GP9:GP36" si="108">FV9-GJ9</f>
        <v>509796</v>
      </c>
      <c r="GQ9" s="37">
        <f t="shared" ref="GQ9:GQ40" si="109">GQ8+GJ9</f>
        <v>490204</v>
      </c>
      <c r="GR9" s="37"/>
    </row>
    <row r="10" spans="2:201" ht="15" customHeight="1">
      <c r="B10" s="74">
        <v>3</v>
      </c>
      <c r="C10" s="75" t="str">
        <f t="shared" si="0"/>
        <v>令和3年分</v>
      </c>
      <c r="D10" s="76">
        <f ca="1">OFFSET(S10,VLOOKUP($L$3,各種設定!$E$2:$F$8,2,FALSE),VLOOKUP($L$3,各種設定!$E$2:$G$8,3,FALSE))</f>
        <v>1000000</v>
      </c>
      <c r="E10" s="76">
        <f ca="1">OFFSET(AB10,VLOOKUP($L$3,各種設定!$E$2:$F$8,2,FALSE),VLOOKUP($L$3,各種設定!$E$2:$G$8,3,FALSE))</f>
        <v>7</v>
      </c>
      <c r="F10" s="77">
        <f ca="1">OFFSET(AI10,VLOOKUP($L$3,各種設定!$E$2:$F$8,2,FALSE),VLOOKUP($L$3,各種設定!$E$2:$G$8,3,FALSE))</f>
        <v>0.14299999999999999</v>
      </c>
      <c r="G10" s="76">
        <f ca="1">OFFSET(AJ10,VLOOKUP($L$3,各種設定!$E$2:$F$8,2,FALSE),VLOOKUP($L$3,各種設定!$E$2:$G$8,3,FALSE))</f>
        <v>12</v>
      </c>
      <c r="H10" s="76">
        <f ca="1">OFFSET(AK10,VLOOKUP($L$3,各種設定!$E$2:$F$8,2,FALSE),VLOOKUP($L$3,各種設定!$E$2:$G$8,3,FALSE))</f>
        <v>143000</v>
      </c>
      <c r="I10" s="78"/>
      <c r="J10" s="76">
        <f ca="1">OFFSET(AN10,VLOOKUP($L$3,各種設定!$E$2:$F$8,2,FALSE),VLOOKUP($L$3,各種設定!$E$2:$G$8,3,FALSE))</f>
        <v>143000</v>
      </c>
      <c r="K10" s="80">
        <f t="shared" ref="K10:K67" si="110">K9</f>
        <v>1</v>
      </c>
      <c r="L10" s="76">
        <f ca="1">OFFSET(AP10,VLOOKUP($L$3,各種設定!$E$2:$F$8,2,FALSE),VLOOKUP($L$3,各種設定!$E$2:$G$8,3,FALSE))</f>
        <v>143000</v>
      </c>
      <c r="M10" s="76">
        <f ca="1">OFFSET(AQ10,VLOOKUP($L$3,各種設定!$E$2:$F$8,2,FALSE),VLOOKUP($L$3,各種設定!$E$2:$G$8,3,FALSE))</f>
        <v>571000</v>
      </c>
      <c r="N10" s="76">
        <f ca="1">OFFSET(AS10,VLOOKUP($L$3,各種設定!$E$2:$F$8,2,FALSE),VLOOKUP($L$3,各種設定!$E$2:$G$8,3,FALSE))</f>
        <v>0</v>
      </c>
      <c r="P10" s="35" t="str">
        <f t="shared" si="49"/>
        <v>令和3年分</v>
      </c>
      <c r="Q10" s="35">
        <f>Q9+1</f>
        <v>2021</v>
      </c>
      <c r="R10" s="36">
        <f t="shared" si="50"/>
        <v>1000000</v>
      </c>
      <c r="S10" s="37">
        <f t="shared" si="51"/>
        <v>1000000</v>
      </c>
      <c r="T10" s="37">
        <f>S10-1</f>
        <v>999999</v>
      </c>
      <c r="U10" s="37">
        <f>ROUNDDOWN(S10/3,0)</f>
        <v>333333</v>
      </c>
      <c r="V10" s="37">
        <f>AR9</f>
        <v>666667</v>
      </c>
      <c r="W10" s="37">
        <f>S10-V10</f>
        <v>333333</v>
      </c>
      <c r="X10" s="37">
        <f>T10-V10</f>
        <v>333332</v>
      </c>
      <c r="Y10" s="37"/>
      <c r="Z10" s="37"/>
      <c r="AA10" s="37">
        <f>MIN(U10,X10)</f>
        <v>333332</v>
      </c>
      <c r="AB10" s="38">
        <f>AB9</f>
        <v>8</v>
      </c>
      <c r="AC10" s="39"/>
      <c r="AD10" s="39"/>
      <c r="AE10" s="40"/>
      <c r="AF10" s="41"/>
      <c r="AG10" s="41"/>
      <c r="AH10" s="41"/>
      <c r="AI10" s="46" t="str">
        <f>AI9</f>
        <v>1/3</v>
      </c>
      <c r="AJ10" s="38" t="s">
        <v>161</v>
      </c>
      <c r="AK10" s="37">
        <f>AA10</f>
        <v>333332</v>
      </c>
      <c r="AL10" s="37"/>
      <c r="AM10" s="37">
        <f>I10</f>
        <v>0</v>
      </c>
      <c r="AN10" s="37">
        <f>AK10+AM10</f>
        <v>333332</v>
      </c>
      <c r="AO10" s="43">
        <f>K10</f>
        <v>1</v>
      </c>
      <c r="AP10" s="41">
        <f>ROUNDDOWN(AN10*AO10,0)</f>
        <v>333332</v>
      </c>
      <c r="AQ10" s="37">
        <f t="shared" si="52"/>
        <v>1</v>
      </c>
      <c r="AR10" s="37">
        <f t="shared" si="53"/>
        <v>999999</v>
      </c>
      <c r="AS10" s="38" t="s">
        <v>162</v>
      </c>
      <c r="AU10" s="35" t="str">
        <f t="shared" si="1"/>
        <v>令和3年分</v>
      </c>
      <c r="AV10" s="35">
        <f t="shared" ref="AV10:AV22" si="111">AV9+1</f>
        <v>2021</v>
      </c>
      <c r="AW10" s="36">
        <f t="shared" ref="AW10:AW22" si="112">AW9</f>
        <v>1000000</v>
      </c>
      <c r="AX10" s="37">
        <f t="shared" si="54"/>
        <v>900000</v>
      </c>
      <c r="AY10" s="37">
        <f t="shared" si="55"/>
        <v>950000</v>
      </c>
      <c r="AZ10" s="37">
        <f t="shared" si="2"/>
        <v>127800</v>
      </c>
      <c r="BA10" s="37">
        <f t="shared" si="56"/>
        <v>255600</v>
      </c>
      <c r="BB10" s="37">
        <f t="shared" si="3"/>
        <v>744400</v>
      </c>
      <c r="BC10" s="37">
        <f t="shared" si="4"/>
        <v>694400</v>
      </c>
      <c r="BD10" s="37">
        <f t="shared" si="5"/>
        <v>0</v>
      </c>
      <c r="BE10" s="37">
        <f t="shared" si="6"/>
        <v>0</v>
      </c>
      <c r="BF10" s="37">
        <f t="shared" si="7"/>
        <v>127800</v>
      </c>
      <c r="BG10" s="38">
        <f t="shared" si="8"/>
        <v>7</v>
      </c>
      <c r="BH10" s="39"/>
      <c r="BI10" s="39"/>
      <c r="BJ10" s="40"/>
      <c r="BK10" s="41"/>
      <c r="BL10" s="41"/>
      <c r="BM10" s="41"/>
      <c r="BN10" s="38">
        <f t="shared" si="9"/>
        <v>0.14199999999999999</v>
      </c>
      <c r="BO10" s="44">
        <f>12</f>
        <v>12</v>
      </c>
      <c r="BP10" s="37">
        <f t="shared" si="10"/>
        <v>127800</v>
      </c>
      <c r="BQ10" s="37"/>
      <c r="BR10" s="37">
        <f t="shared" si="11"/>
        <v>0</v>
      </c>
      <c r="BS10" s="37">
        <f t="shared" si="57"/>
        <v>127800</v>
      </c>
      <c r="BT10" s="43">
        <f t="shared" si="12"/>
        <v>1</v>
      </c>
      <c r="BU10" s="41">
        <f>ROUNDDOWN(BS10*BT10,0)</f>
        <v>127800</v>
      </c>
      <c r="BV10" s="37">
        <f t="shared" si="13"/>
        <v>616600</v>
      </c>
      <c r="BW10" s="37">
        <f t="shared" si="58"/>
        <v>383400</v>
      </c>
      <c r="BX10" s="37" t="str">
        <f t="shared" si="14"/>
        <v/>
      </c>
      <c r="BZ10" s="35" t="str">
        <f t="shared" si="15"/>
        <v>令和3年分</v>
      </c>
      <c r="CA10" s="35">
        <f t="shared" ref="CA10:CA67" si="113">CA9+1</f>
        <v>2021</v>
      </c>
      <c r="CB10" s="36">
        <f t="shared" ref="CB10:CB67" si="114">CB9</f>
        <v>1000000</v>
      </c>
      <c r="CC10" s="37">
        <f t="shared" si="59"/>
        <v>1000000</v>
      </c>
      <c r="CD10" s="37">
        <f t="shared" si="60"/>
        <v>999999</v>
      </c>
      <c r="CE10" s="37">
        <f t="shared" si="16"/>
        <v>143000</v>
      </c>
      <c r="CF10" s="37">
        <f t="shared" si="61"/>
        <v>286000</v>
      </c>
      <c r="CG10" s="37">
        <f t="shared" si="17"/>
        <v>714000</v>
      </c>
      <c r="CH10" s="37">
        <f t="shared" si="62"/>
        <v>713999</v>
      </c>
      <c r="CI10" s="37"/>
      <c r="CJ10" s="37"/>
      <c r="CK10" s="37">
        <f t="shared" si="63"/>
        <v>143000</v>
      </c>
      <c r="CL10" s="38">
        <f t="shared" si="18"/>
        <v>7</v>
      </c>
      <c r="CM10" s="39"/>
      <c r="CN10" s="39"/>
      <c r="CO10" s="40"/>
      <c r="CP10" s="41"/>
      <c r="CQ10" s="41"/>
      <c r="CR10" s="41"/>
      <c r="CS10" s="38">
        <f t="shared" si="19"/>
        <v>0.14299999999999999</v>
      </c>
      <c r="CT10" s="44">
        <f>12</f>
        <v>12</v>
      </c>
      <c r="CU10" s="37">
        <f t="shared" si="20"/>
        <v>143000</v>
      </c>
      <c r="CV10" s="37"/>
      <c r="CW10" s="37">
        <f t="shared" si="21"/>
        <v>0</v>
      </c>
      <c r="CX10" s="37">
        <f t="shared" si="64"/>
        <v>143000</v>
      </c>
      <c r="CY10" s="43">
        <f t="shared" si="22"/>
        <v>1</v>
      </c>
      <c r="CZ10" s="41">
        <f t="shared" si="65"/>
        <v>143000</v>
      </c>
      <c r="DA10" s="37">
        <f t="shared" si="66"/>
        <v>571000</v>
      </c>
      <c r="DB10" s="37">
        <f t="shared" si="67"/>
        <v>429000</v>
      </c>
      <c r="DC10" s="37"/>
      <c r="DE10" s="35" t="str">
        <f t="shared" si="23"/>
        <v>令和3年分</v>
      </c>
      <c r="DF10" s="35">
        <f t="shared" ref="DF10:DF67" si="115">DF9+1</f>
        <v>2021</v>
      </c>
      <c r="DG10" s="36">
        <f t="shared" ref="DG10:DG67" si="116">DG9</f>
        <v>1000000</v>
      </c>
      <c r="DH10" s="37">
        <f t="shared" si="68"/>
        <v>1000000</v>
      </c>
      <c r="DI10" s="37">
        <f t="shared" si="69"/>
        <v>950000</v>
      </c>
      <c r="DJ10" s="37">
        <f t="shared" si="70"/>
        <v>145152</v>
      </c>
      <c r="DK10" s="37">
        <f t="shared" si="71"/>
        <v>481600</v>
      </c>
      <c r="DL10" s="37">
        <f t="shared" si="72"/>
        <v>518400</v>
      </c>
      <c r="DM10" s="37">
        <f t="shared" si="73"/>
        <v>468400</v>
      </c>
      <c r="DN10" s="37">
        <f t="shared" si="24"/>
        <v>0</v>
      </c>
      <c r="DO10" s="37">
        <f t="shared" si="25"/>
        <v>0</v>
      </c>
      <c r="DP10" s="37">
        <f t="shared" si="74"/>
        <v>145152</v>
      </c>
      <c r="DQ10" s="38">
        <f t="shared" si="75"/>
        <v>7</v>
      </c>
      <c r="DR10" s="39"/>
      <c r="DS10" s="39"/>
      <c r="DT10" s="40"/>
      <c r="DU10" s="41"/>
      <c r="DV10" s="41"/>
      <c r="DW10" s="41"/>
      <c r="DX10" s="38">
        <f t="shared" si="26"/>
        <v>0.28000000000000003</v>
      </c>
      <c r="DY10" s="44">
        <f>12</f>
        <v>12</v>
      </c>
      <c r="DZ10" s="37">
        <f t="shared" si="27"/>
        <v>145152</v>
      </c>
      <c r="EA10" s="37"/>
      <c r="EB10" s="37">
        <f t="shared" si="28"/>
        <v>0</v>
      </c>
      <c r="EC10" s="37">
        <f t="shared" si="76"/>
        <v>145152</v>
      </c>
      <c r="ED10" s="43">
        <f t="shared" si="29"/>
        <v>1</v>
      </c>
      <c r="EE10" s="41">
        <f t="shared" si="77"/>
        <v>145152</v>
      </c>
      <c r="EF10" s="37">
        <f t="shared" si="78"/>
        <v>373248</v>
      </c>
      <c r="EG10" s="37">
        <f t="shared" si="79"/>
        <v>626752</v>
      </c>
      <c r="EH10" s="37" t="str">
        <f t="shared" si="30"/>
        <v/>
      </c>
      <c r="EJ10" s="35" t="str">
        <f t="shared" si="31"/>
        <v>令和3年分</v>
      </c>
      <c r="EK10" s="35">
        <f t="shared" ref="EK10:EK67" si="117">EK9+1</f>
        <v>2021</v>
      </c>
      <c r="EL10" s="36">
        <f t="shared" ref="EL10:EL67" si="118">EL9</f>
        <v>1000000</v>
      </c>
      <c r="EM10" s="37">
        <f t="shared" si="80"/>
        <v>1000000</v>
      </c>
      <c r="EN10" s="37">
        <f t="shared" si="81"/>
        <v>999999</v>
      </c>
      <c r="EO10" s="37">
        <f t="shared" si="82"/>
        <v>147602</v>
      </c>
      <c r="EP10" s="37">
        <f t="shared" si="83"/>
        <v>586551</v>
      </c>
      <c r="EQ10" s="37">
        <f t="shared" si="32"/>
        <v>413449</v>
      </c>
      <c r="ER10" s="37">
        <f t="shared" si="84"/>
        <v>413448</v>
      </c>
      <c r="ES10" s="37" t="str">
        <f t="shared" si="85"/>
        <v/>
      </c>
      <c r="ET10" s="37">
        <f t="shared" si="86"/>
        <v>0</v>
      </c>
      <c r="EU10" s="37">
        <f t="shared" si="33"/>
        <v>147602</v>
      </c>
      <c r="EV10" s="38">
        <f t="shared" si="34"/>
        <v>7</v>
      </c>
      <c r="EW10" s="39">
        <f t="shared" si="35"/>
        <v>0.35699999999999998</v>
      </c>
      <c r="EX10" s="39">
        <f t="shared" si="36"/>
        <v>0.5</v>
      </c>
      <c r="EY10" s="40">
        <f t="shared" si="37"/>
        <v>5.4960000000000002E-2</v>
      </c>
      <c r="EZ10" s="41">
        <f t="shared" si="87"/>
        <v>54960</v>
      </c>
      <c r="FA10" s="41" t="str">
        <f t="shared" si="88"/>
        <v/>
      </c>
      <c r="FB10" s="41"/>
      <c r="FC10" s="45">
        <f t="shared" si="89"/>
        <v>0.35699999999999998</v>
      </c>
      <c r="FD10" s="44">
        <f>12</f>
        <v>12</v>
      </c>
      <c r="FE10" s="37">
        <f t="shared" si="90"/>
        <v>147602</v>
      </c>
      <c r="FF10" s="37"/>
      <c r="FG10" s="37">
        <f t="shared" si="38"/>
        <v>0</v>
      </c>
      <c r="FH10" s="37">
        <f t="shared" si="91"/>
        <v>147602</v>
      </c>
      <c r="FI10" s="43">
        <f t="shared" si="39"/>
        <v>1</v>
      </c>
      <c r="FJ10" s="41">
        <f t="shared" si="92"/>
        <v>147602</v>
      </c>
      <c r="FK10" s="37">
        <f t="shared" si="93"/>
        <v>265847</v>
      </c>
      <c r="FL10" s="37">
        <f t="shared" si="94"/>
        <v>734153</v>
      </c>
      <c r="FM10" s="37"/>
      <c r="FO10" s="35" t="str">
        <f t="shared" si="40"/>
        <v>令和3年分</v>
      </c>
      <c r="FP10" s="35">
        <f t="shared" ref="FP10:FP67" si="119">FP9+1</f>
        <v>2021</v>
      </c>
      <c r="FQ10" s="36">
        <f t="shared" ref="FQ10:FQ67" si="120">FQ9</f>
        <v>1000000</v>
      </c>
      <c r="FR10" s="37">
        <f t="shared" si="95"/>
        <v>1000000</v>
      </c>
      <c r="FS10" s="37">
        <f t="shared" si="96"/>
        <v>999999</v>
      </c>
      <c r="FT10" s="37">
        <f t="shared" si="97"/>
        <v>145802</v>
      </c>
      <c r="FU10" s="37">
        <f t="shared" si="98"/>
        <v>490204</v>
      </c>
      <c r="FV10" s="37">
        <f t="shared" si="41"/>
        <v>509796</v>
      </c>
      <c r="FW10" s="37">
        <f t="shared" si="99"/>
        <v>509795</v>
      </c>
      <c r="FX10" s="37" t="str">
        <f t="shared" si="100"/>
        <v/>
      </c>
      <c r="FY10" s="37">
        <f t="shared" si="101"/>
        <v>0</v>
      </c>
      <c r="FZ10" s="37">
        <f t="shared" si="42"/>
        <v>145802</v>
      </c>
      <c r="GA10" s="38">
        <f t="shared" si="43"/>
        <v>7</v>
      </c>
      <c r="GB10" s="39">
        <f t="shared" si="44"/>
        <v>0.28599999999999998</v>
      </c>
      <c r="GC10" s="39">
        <f t="shared" si="45"/>
        <v>0.33400000000000002</v>
      </c>
      <c r="GD10" s="40">
        <f t="shared" si="46"/>
        <v>8.6800000000000002E-2</v>
      </c>
      <c r="GE10" s="41">
        <f t="shared" si="102"/>
        <v>86800</v>
      </c>
      <c r="GF10" s="41" t="str">
        <f t="shared" si="103"/>
        <v/>
      </c>
      <c r="GG10" s="41"/>
      <c r="GH10" s="45">
        <f t="shared" si="104"/>
        <v>0.28599999999999998</v>
      </c>
      <c r="GI10" s="44">
        <f>12</f>
        <v>12</v>
      </c>
      <c r="GJ10" s="37">
        <f t="shared" si="105"/>
        <v>145802</v>
      </c>
      <c r="GK10" s="37"/>
      <c r="GL10" s="37">
        <f t="shared" si="47"/>
        <v>0</v>
      </c>
      <c r="GM10" s="37">
        <f t="shared" si="106"/>
        <v>145802</v>
      </c>
      <c r="GN10" s="43">
        <f t="shared" si="48"/>
        <v>1</v>
      </c>
      <c r="GO10" s="41">
        <f t="shared" si="107"/>
        <v>145802</v>
      </c>
      <c r="GP10" s="37">
        <f t="shared" si="108"/>
        <v>363994</v>
      </c>
      <c r="GQ10" s="37">
        <f t="shared" si="109"/>
        <v>636006</v>
      </c>
      <c r="GR10" s="37"/>
    </row>
    <row r="11" spans="2:201" ht="15" customHeight="1">
      <c r="B11" s="74">
        <v>4</v>
      </c>
      <c r="C11" s="75" t="str">
        <f t="shared" si="0"/>
        <v>令和4年分</v>
      </c>
      <c r="D11" s="76">
        <f ca="1">OFFSET(S11,VLOOKUP($L$3,各種設定!$E$2:$F$8,2,FALSE),VLOOKUP($L$3,各種設定!$E$2:$G$8,3,FALSE))</f>
        <v>1000000</v>
      </c>
      <c r="E11" s="76">
        <f ca="1">OFFSET(AB11,VLOOKUP($L$3,各種設定!$E$2:$F$8,2,FALSE),VLOOKUP($L$3,各種設定!$E$2:$G$8,3,FALSE))</f>
        <v>7</v>
      </c>
      <c r="F11" s="77">
        <f ca="1">OFFSET(AI11,VLOOKUP($L$3,各種設定!$E$2:$F$8,2,FALSE),VLOOKUP($L$3,各種設定!$E$2:$G$8,3,FALSE))</f>
        <v>0.14299999999999999</v>
      </c>
      <c r="G11" s="76">
        <f ca="1">OFFSET(AJ11,VLOOKUP($L$3,各種設定!$E$2:$F$8,2,FALSE),VLOOKUP($L$3,各種設定!$E$2:$G$8,3,FALSE))</f>
        <v>12</v>
      </c>
      <c r="H11" s="76">
        <f ca="1">OFFSET(AK11,VLOOKUP($L$3,各種設定!$E$2:$F$8,2,FALSE),VLOOKUP($L$3,各種設定!$E$2:$G$8,3,FALSE))</f>
        <v>143000</v>
      </c>
      <c r="I11" s="78"/>
      <c r="J11" s="76">
        <f ca="1">OFFSET(AN11,VLOOKUP($L$3,各種設定!$E$2:$F$8,2,FALSE),VLOOKUP($L$3,各種設定!$E$2:$G$8,3,FALSE))</f>
        <v>143000</v>
      </c>
      <c r="K11" s="80">
        <f t="shared" si="110"/>
        <v>1</v>
      </c>
      <c r="L11" s="76">
        <f ca="1">OFFSET(AP11,VLOOKUP($L$3,各種設定!$E$2:$F$8,2,FALSE),VLOOKUP($L$3,各種設定!$E$2:$G$8,3,FALSE))</f>
        <v>143000</v>
      </c>
      <c r="M11" s="76">
        <f ca="1">OFFSET(AQ11,VLOOKUP($L$3,各種設定!$E$2:$F$8,2,FALSE),VLOOKUP($L$3,各種設定!$E$2:$G$8,3,FALSE))</f>
        <v>428000</v>
      </c>
      <c r="N11" s="76">
        <f ca="1">OFFSET(AS11,VLOOKUP($L$3,各種設定!$E$2:$F$8,2,FALSE),VLOOKUP($L$3,各種設定!$E$2:$G$8,3,FALSE))</f>
        <v>0</v>
      </c>
      <c r="P11" s="35" t="str">
        <f t="shared" si="49"/>
        <v>令和4年分</v>
      </c>
      <c r="Q11" s="35">
        <f t="shared" ref="Q11:Q67" si="121">Q10+1</f>
        <v>2022</v>
      </c>
      <c r="R11" s="36">
        <f t="shared" si="50"/>
        <v>1000000</v>
      </c>
      <c r="S11" s="37">
        <f t="shared" si="51"/>
        <v>1000000</v>
      </c>
      <c r="T11" s="37">
        <f t="shared" ref="T11:T36" si="122">S11-1</f>
        <v>999999</v>
      </c>
      <c r="U11" s="38"/>
      <c r="V11" s="37">
        <f>AR10</f>
        <v>999999</v>
      </c>
      <c r="W11" s="37">
        <f>S11-V11</f>
        <v>1</v>
      </c>
      <c r="X11" s="38"/>
      <c r="Y11" s="38"/>
      <c r="Z11" s="38"/>
      <c r="AA11" s="38"/>
      <c r="AB11" s="38"/>
      <c r="AC11" s="39"/>
      <c r="AD11" s="39"/>
      <c r="AE11" s="40"/>
      <c r="AF11" s="41"/>
      <c r="AG11" s="41"/>
      <c r="AH11" s="41"/>
      <c r="AI11" s="38"/>
      <c r="AJ11" s="38"/>
      <c r="AK11" s="38"/>
      <c r="AL11" s="38"/>
      <c r="AM11" s="38"/>
      <c r="AN11" s="38"/>
      <c r="AO11" s="38"/>
      <c r="AP11" s="38"/>
      <c r="AQ11" s="37">
        <f t="shared" si="52"/>
        <v>1</v>
      </c>
      <c r="AR11" s="37">
        <f t="shared" si="53"/>
        <v>999999</v>
      </c>
      <c r="AS11" s="38"/>
      <c r="AU11" s="35" t="str">
        <f t="shared" si="1"/>
        <v>令和4年分</v>
      </c>
      <c r="AV11" s="35">
        <f t="shared" si="111"/>
        <v>2022</v>
      </c>
      <c r="AW11" s="36">
        <f t="shared" si="112"/>
        <v>1000000</v>
      </c>
      <c r="AX11" s="37">
        <f t="shared" si="54"/>
        <v>900000</v>
      </c>
      <c r="AY11" s="37">
        <f t="shared" si="55"/>
        <v>950000</v>
      </c>
      <c r="AZ11" s="37">
        <f t="shared" si="2"/>
        <v>127800</v>
      </c>
      <c r="BA11" s="37">
        <f t="shared" si="56"/>
        <v>383400</v>
      </c>
      <c r="BB11" s="37">
        <f t="shared" si="3"/>
        <v>616600</v>
      </c>
      <c r="BC11" s="37">
        <f t="shared" si="4"/>
        <v>566600</v>
      </c>
      <c r="BD11" s="37">
        <f t="shared" si="5"/>
        <v>0</v>
      </c>
      <c r="BE11" s="37">
        <f t="shared" si="6"/>
        <v>0</v>
      </c>
      <c r="BF11" s="37">
        <f t="shared" si="7"/>
        <v>127800</v>
      </c>
      <c r="BG11" s="38">
        <f t="shared" si="8"/>
        <v>7</v>
      </c>
      <c r="BH11" s="39"/>
      <c r="BI11" s="39"/>
      <c r="BJ11" s="40"/>
      <c r="BK11" s="41"/>
      <c r="BL11" s="41"/>
      <c r="BM11" s="41"/>
      <c r="BN11" s="38">
        <f t="shared" si="9"/>
        <v>0.14199999999999999</v>
      </c>
      <c r="BO11" s="44">
        <f>12</f>
        <v>12</v>
      </c>
      <c r="BP11" s="37">
        <f t="shared" si="10"/>
        <v>127800</v>
      </c>
      <c r="BQ11" s="37"/>
      <c r="BR11" s="37">
        <f t="shared" si="11"/>
        <v>0</v>
      </c>
      <c r="BS11" s="37">
        <f t="shared" si="57"/>
        <v>127800</v>
      </c>
      <c r="BT11" s="43">
        <f t="shared" si="12"/>
        <v>1</v>
      </c>
      <c r="BU11" s="41">
        <f t="shared" ref="BU11:BU22" si="123">ROUNDDOWN(BS11*BT11,0)</f>
        <v>127800</v>
      </c>
      <c r="BV11" s="37">
        <f t="shared" si="13"/>
        <v>488800</v>
      </c>
      <c r="BW11" s="37">
        <f t="shared" si="58"/>
        <v>511200</v>
      </c>
      <c r="BX11" s="37" t="str">
        <f t="shared" si="14"/>
        <v/>
      </c>
      <c r="BZ11" s="35" t="str">
        <f t="shared" si="15"/>
        <v>令和4年分</v>
      </c>
      <c r="CA11" s="35">
        <f t="shared" si="113"/>
        <v>2022</v>
      </c>
      <c r="CB11" s="36">
        <f t="shared" si="114"/>
        <v>1000000</v>
      </c>
      <c r="CC11" s="37">
        <f t="shared" si="59"/>
        <v>1000000</v>
      </c>
      <c r="CD11" s="37">
        <f t="shared" si="60"/>
        <v>999999</v>
      </c>
      <c r="CE11" s="37">
        <f t="shared" si="16"/>
        <v>143000</v>
      </c>
      <c r="CF11" s="37">
        <f t="shared" si="61"/>
        <v>429000</v>
      </c>
      <c r="CG11" s="37">
        <f t="shared" si="17"/>
        <v>571000</v>
      </c>
      <c r="CH11" s="37">
        <f t="shared" si="62"/>
        <v>570999</v>
      </c>
      <c r="CI11" s="37"/>
      <c r="CJ11" s="37"/>
      <c r="CK11" s="37">
        <f t="shared" si="63"/>
        <v>143000</v>
      </c>
      <c r="CL11" s="38">
        <f t="shared" si="18"/>
        <v>7</v>
      </c>
      <c r="CM11" s="39"/>
      <c r="CN11" s="39"/>
      <c r="CO11" s="40"/>
      <c r="CP11" s="41"/>
      <c r="CQ11" s="41"/>
      <c r="CR11" s="41"/>
      <c r="CS11" s="38">
        <f t="shared" si="19"/>
        <v>0.14299999999999999</v>
      </c>
      <c r="CT11" s="44">
        <f>12</f>
        <v>12</v>
      </c>
      <c r="CU11" s="37">
        <f t="shared" si="20"/>
        <v>143000</v>
      </c>
      <c r="CV11" s="37"/>
      <c r="CW11" s="37">
        <f t="shared" si="21"/>
        <v>0</v>
      </c>
      <c r="CX11" s="37">
        <f t="shared" si="64"/>
        <v>143000</v>
      </c>
      <c r="CY11" s="43">
        <f t="shared" si="22"/>
        <v>1</v>
      </c>
      <c r="CZ11" s="41">
        <f t="shared" si="65"/>
        <v>143000</v>
      </c>
      <c r="DA11" s="37">
        <f t="shared" si="66"/>
        <v>428000</v>
      </c>
      <c r="DB11" s="37">
        <f t="shared" si="67"/>
        <v>572000</v>
      </c>
      <c r="DC11" s="37"/>
      <c r="DE11" s="35" t="str">
        <f t="shared" si="23"/>
        <v>令和4年分</v>
      </c>
      <c r="DF11" s="35">
        <f t="shared" si="115"/>
        <v>2022</v>
      </c>
      <c r="DG11" s="36">
        <f t="shared" si="116"/>
        <v>1000000</v>
      </c>
      <c r="DH11" s="37">
        <f t="shared" si="68"/>
        <v>1000000</v>
      </c>
      <c r="DI11" s="37">
        <f t="shared" si="69"/>
        <v>950000</v>
      </c>
      <c r="DJ11" s="37">
        <f t="shared" si="70"/>
        <v>104510</v>
      </c>
      <c r="DK11" s="37">
        <f t="shared" si="71"/>
        <v>626752</v>
      </c>
      <c r="DL11" s="37">
        <f t="shared" si="72"/>
        <v>373248</v>
      </c>
      <c r="DM11" s="37">
        <f t="shared" si="73"/>
        <v>323248</v>
      </c>
      <c r="DN11" s="37">
        <f t="shared" si="24"/>
        <v>0</v>
      </c>
      <c r="DO11" s="37">
        <f t="shared" si="25"/>
        <v>0</v>
      </c>
      <c r="DP11" s="37">
        <f t="shared" si="74"/>
        <v>104510</v>
      </c>
      <c r="DQ11" s="38">
        <f t="shared" si="75"/>
        <v>7</v>
      </c>
      <c r="DR11" s="39"/>
      <c r="DS11" s="39"/>
      <c r="DT11" s="40"/>
      <c r="DU11" s="41"/>
      <c r="DV11" s="41"/>
      <c r="DW11" s="41"/>
      <c r="DX11" s="38">
        <f t="shared" si="26"/>
        <v>0.28000000000000003</v>
      </c>
      <c r="DY11" s="44">
        <f>12</f>
        <v>12</v>
      </c>
      <c r="DZ11" s="37">
        <f t="shared" si="27"/>
        <v>104510</v>
      </c>
      <c r="EA11" s="37"/>
      <c r="EB11" s="37">
        <f t="shared" si="28"/>
        <v>0</v>
      </c>
      <c r="EC11" s="37">
        <f t="shared" si="76"/>
        <v>104510</v>
      </c>
      <c r="ED11" s="43">
        <f t="shared" si="29"/>
        <v>1</v>
      </c>
      <c r="EE11" s="41">
        <f t="shared" si="77"/>
        <v>104510</v>
      </c>
      <c r="EF11" s="37">
        <f t="shared" si="78"/>
        <v>268738</v>
      </c>
      <c r="EG11" s="37">
        <f t="shared" si="79"/>
        <v>731262</v>
      </c>
      <c r="EH11" s="37" t="str">
        <f t="shared" si="30"/>
        <v/>
      </c>
      <c r="EJ11" s="35" t="str">
        <f t="shared" si="31"/>
        <v>令和4年分</v>
      </c>
      <c r="EK11" s="35">
        <f t="shared" si="117"/>
        <v>2022</v>
      </c>
      <c r="EL11" s="36">
        <f t="shared" si="118"/>
        <v>1000000</v>
      </c>
      <c r="EM11" s="37">
        <f t="shared" si="80"/>
        <v>1000000</v>
      </c>
      <c r="EN11" s="37">
        <f t="shared" si="81"/>
        <v>999999</v>
      </c>
      <c r="EO11" s="37">
        <f t="shared" si="82"/>
        <v>94908</v>
      </c>
      <c r="EP11" s="37">
        <f t="shared" si="83"/>
        <v>734153</v>
      </c>
      <c r="EQ11" s="37">
        <f t="shared" si="32"/>
        <v>265847</v>
      </c>
      <c r="ER11" s="37">
        <f t="shared" si="84"/>
        <v>265846</v>
      </c>
      <c r="ES11" s="37" t="str">
        <f t="shared" si="85"/>
        <v/>
      </c>
      <c r="ET11" s="37">
        <f t="shared" si="86"/>
        <v>0</v>
      </c>
      <c r="EU11" s="37">
        <f t="shared" si="33"/>
        <v>94908</v>
      </c>
      <c r="EV11" s="38">
        <f t="shared" si="34"/>
        <v>7</v>
      </c>
      <c r="EW11" s="39">
        <f t="shared" si="35"/>
        <v>0.35699999999999998</v>
      </c>
      <c r="EX11" s="39">
        <f t="shared" si="36"/>
        <v>0.5</v>
      </c>
      <c r="EY11" s="40">
        <f t="shared" si="37"/>
        <v>5.4960000000000002E-2</v>
      </c>
      <c r="EZ11" s="41">
        <f t="shared" si="87"/>
        <v>54960</v>
      </c>
      <c r="FA11" s="41" t="str">
        <f t="shared" si="88"/>
        <v/>
      </c>
      <c r="FB11" s="41"/>
      <c r="FC11" s="45">
        <f t="shared" si="89"/>
        <v>0.35699999999999998</v>
      </c>
      <c r="FD11" s="44">
        <f>12</f>
        <v>12</v>
      </c>
      <c r="FE11" s="37">
        <f t="shared" si="90"/>
        <v>94908</v>
      </c>
      <c r="FF11" s="37"/>
      <c r="FG11" s="37">
        <f t="shared" si="38"/>
        <v>0</v>
      </c>
      <c r="FH11" s="37">
        <f t="shared" si="91"/>
        <v>94908</v>
      </c>
      <c r="FI11" s="43">
        <f t="shared" si="39"/>
        <v>1</v>
      </c>
      <c r="FJ11" s="41">
        <f t="shared" si="92"/>
        <v>94908</v>
      </c>
      <c r="FK11" s="37">
        <f t="shared" si="93"/>
        <v>170939</v>
      </c>
      <c r="FL11" s="37">
        <f t="shared" si="94"/>
        <v>829061</v>
      </c>
      <c r="FM11" s="37"/>
      <c r="FO11" s="35" t="str">
        <f t="shared" si="40"/>
        <v>令和4年分</v>
      </c>
      <c r="FP11" s="35">
        <f t="shared" si="119"/>
        <v>2022</v>
      </c>
      <c r="FQ11" s="36">
        <f t="shared" si="120"/>
        <v>1000000</v>
      </c>
      <c r="FR11" s="37">
        <f t="shared" si="95"/>
        <v>1000000</v>
      </c>
      <c r="FS11" s="37">
        <f t="shared" si="96"/>
        <v>999999</v>
      </c>
      <c r="FT11" s="37">
        <f t="shared" si="97"/>
        <v>104103</v>
      </c>
      <c r="FU11" s="37">
        <f t="shared" si="98"/>
        <v>636006</v>
      </c>
      <c r="FV11" s="37">
        <f t="shared" si="41"/>
        <v>363994</v>
      </c>
      <c r="FW11" s="37">
        <f t="shared" si="99"/>
        <v>363993</v>
      </c>
      <c r="FX11" s="37" t="str">
        <f t="shared" si="100"/>
        <v/>
      </c>
      <c r="FY11" s="37">
        <f t="shared" si="101"/>
        <v>0</v>
      </c>
      <c r="FZ11" s="37">
        <f t="shared" si="42"/>
        <v>104103</v>
      </c>
      <c r="GA11" s="38">
        <f t="shared" si="43"/>
        <v>7</v>
      </c>
      <c r="GB11" s="39">
        <f t="shared" si="44"/>
        <v>0.28599999999999998</v>
      </c>
      <c r="GC11" s="39">
        <f t="shared" si="45"/>
        <v>0.33400000000000002</v>
      </c>
      <c r="GD11" s="40">
        <f t="shared" si="46"/>
        <v>8.6800000000000002E-2</v>
      </c>
      <c r="GE11" s="41">
        <f t="shared" si="102"/>
        <v>86800</v>
      </c>
      <c r="GF11" s="41" t="str">
        <f t="shared" si="103"/>
        <v/>
      </c>
      <c r="GG11" s="41"/>
      <c r="GH11" s="45">
        <f t="shared" si="104"/>
        <v>0.28599999999999998</v>
      </c>
      <c r="GI11" s="44">
        <f>12</f>
        <v>12</v>
      </c>
      <c r="GJ11" s="37">
        <f t="shared" si="105"/>
        <v>104103</v>
      </c>
      <c r="GK11" s="37"/>
      <c r="GL11" s="37">
        <f t="shared" si="47"/>
        <v>0</v>
      </c>
      <c r="GM11" s="37">
        <f t="shared" si="106"/>
        <v>104103</v>
      </c>
      <c r="GN11" s="43">
        <f t="shared" si="48"/>
        <v>1</v>
      </c>
      <c r="GO11" s="41">
        <f t="shared" si="107"/>
        <v>104103</v>
      </c>
      <c r="GP11" s="37">
        <f t="shared" si="108"/>
        <v>259891</v>
      </c>
      <c r="GQ11" s="37">
        <f t="shared" si="109"/>
        <v>740109</v>
      </c>
      <c r="GR11" s="37"/>
    </row>
    <row r="12" spans="2:201" ht="15" customHeight="1">
      <c r="B12" s="74">
        <v>5</v>
      </c>
      <c r="C12" s="75" t="str">
        <f t="shared" si="0"/>
        <v>令和5年分</v>
      </c>
      <c r="D12" s="76">
        <f ca="1">OFFSET(S12,VLOOKUP($L$3,各種設定!$E$2:$F$8,2,FALSE),VLOOKUP($L$3,各種設定!$E$2:$G$8,3,FALSE))</f>
        <v>1000000</v>
      </c>
      <c r="E12" s="76">
        <f ca="1">OFFSET(AB12,VLOOKUP($L$3,各種設定!$E$2:$F$8,2,FALSE),VLOOKUP($L$3,各種設定!$E$2:$G$8,3,FALSE))</f>
        <v>7</v>
      </c>
      <c r="F12" s="77">
        <f ca="1">OFFSET(AI12,VLOOKUP($L$3,各種設定!$E$2:$F$8,2,FALSE),VLOOKUP($L$3,各種設定!$E$2:$G$8,3,FALSE))</f>
        <v>0.14299999999999999</v>
      </c>
      <c r="G12" s="76">
        <f ca="1">OFFSET(AJ12,VLOOKUP($L$3,各種設定!$E$2:$F$8,2,FALSE),VLOOKUP($L$3,各種設定!$E$2:$G$8,3,FALSE))</f>
        <v>12</v>
      </c>
      <c r="H12" s="76">
        <f ca="1">OFFSET(AK12,VLOOKUP($L$3,各種設定!$E$2:$F$8,2,FALSE),VLOOKUP($L$3,各種設定!$E$2:$G$8,3,FALSE))</f>
        <v>143000</v>
      </c>
      <c r="I12" s="78"/>
      <c r="J12" s="76">
        <f ca="1">OFFSET(AN12,VLOOKUP($L$3,各種設定!$E$2:$F$8,2,FALSE),VLOOKUP($L$3,各種設定!$E$2:$G$8,3,FALSE))</f>
        <v>143000</v>
      </c>
      <c r="K12" s="80">
        <f t="shared" si="110"/>
        <v>1</v>
      </c>
      <c r="L12" s="76">
        <f ca="1">OFFSET(AP12,VLOOKUP($L$3,各種設定!$E$2:$F$8,2,FALSE),VLOOKUP($L$3,各種設定!$E$2:$G$8,3,FALSE))</f>
        <v>143000</v>
      </c>
      <c r="M12" s="76">
        <f ca="1">OFFSET(AQ12,VLOOKUP($L$3,各種設定!$E$2:$F$8,2,FALSE),VLOOKUP($L$3,各種設定!$E$2:$G$8,3,FALSE))</f>
        <v>285000</v>
      </c>
      <c r="N12" s="76">
        <f ca="1">OFFSET(AS12,VLOOKUP($L$3,各種設定!$E$2:$F$8,2,FALSE),VLOOKUP($L$3,各種設定!$E$2:$G$8,3,FALSE))</f>
        <v>0</v>
      </c>
      <c r="P12" s="35" t="str">
        <f t="shared" si="49"/>
        <v>令和5年分</v>
      </c>
      <c r="Q12" s="35">
        <f t="shared" si="121"/>
        <v>2023</v>
      </c>
      <c r="R12" s="36">
        <f t="shared" si="50"/>
        <v>1000000</v>
      </c>
      <c r="S12" s="37">
        <f t="shared" si="51"/>
        <v>1000000</v>
      </c>
      <c r="T12" s="37">
        <f t="shared" si="122"/>
        <v>999999</v>
      </c>
      <c r="U12" s="38"/>
      <c r="V12" s="37">
        <f t="shared" ref="V12:V36" si="124">AR11</f>
        <v>999999</v>
      </c>
      <c r="W12" s="37">
        <f t="shared" ref="W12:W36" si="125">S12-V12</f>
        <v>1</v>
      </c>
      <c r="X12" s="38"/>
      <c r="Y12" s="38"/>
      <c r="Z12" s="38"/>
      <c r="AA12" s="38"/>
      <c r="AB12" s="38"/>
      <c r="AC12" s="39"/>
      <c r="AD12" s="39"/>
      <c r="AE12" s="40"/>
      <c r="AF12" s="41"/>
      <c r="AG12" s="41"/>
      <c r="AH12" s="41"/>
      <c r="AI12" s="38"/>
      <c r="AJ12" s="38"/>
      <c r="AK12" s="38"/>
      <c r="AL12" s="38"/>
      <c r="AM12" s="38"/>
      <c r="AN12" s="38"/>
      <c r="AO12" s="38"/>
      <c r="AP12" s="38"/>
      <c r="AQ12" s="37">
        <f t="shared" si="52"/>
        <v>1</v>
      </c>
      <c r="AR12" s="37">
        <f t="shared" si="53"/>
        <v>999999</v>
      </c>
      <c r="AS12" s="38"/>
      <c r="AU12" s="35" t="str">
        <f t="shared" si="1"/>
        <v>令和5年分</v>
      </c>
      <c r="AV12" s="35">
        <f t="shared" si="111"/>
        <v>2023</v>
      </c>
      <c r="AW12" s="36">
        <f t="shared" si="112"/>
        <v>1000000</v>
      </c>
      <c r="AX12" s="37">
        <f t="shared" si="54"/>
        <v>900000</v>
      </c>
      <c r="AY12" s="37">
        <f t="shared" si="55"/>
        <v>950000</v>
      </c>
      <c r="AZ12" s="37">
        <f t="shared" si="2"/>
        <v>127800</v>
      </c>
      <c r="BA12" s="37">
        <f t="shared" si="56"/>
        <v>511200</v>
      </c>
      <c r="BB12" s="37">
        <f t="shared" si="3"/>
        <v>488800</v>
      </c>
      <c r="BC12" s="37">
        <f t="shared" si="4"/>
        <v>438800</v>
      </c>
      <c r="BD12" s="37">
        <f t="shared" si="5"/>
        <v>0</v>
      </c>
      <c r="BE12" s="37">
        <f t="shared" si="6"/>
        <v>0</v>
      </c>
      <c r="BF12" s="37">
        <f t="shared" si="7"/>
        <v>127800</v>
      </c>
      <c r="BG12" s="38">
        <f t="shared" si="8"/>
        <v>7</v>
      </c>
      <c r="BH12" s="39"/>
      <c r="BI12" s="39"/>
      <c r="BJ12" s="40"/>
      <c r="BK12" s="41"/>
      <c r="BL12" s="41"/>
      <c r="BM12" s="41"/>
      <c r="BN12" s="38">
        <f t="shared" si="9"/>
        <v>0.14199999999999999</v>
      </c>
      <c r="BO12" s="44">
        <f>12</f>
        <v>12</v>
      </c>
      <c r="BP12" s="37">
        <f t="shared" si="10"/>
        <v>127800</v>
      </c>
      <c r="BQ12" s="37"/>
      <c r="BR12" s="37">
        <f t="shared" si="11"/>
        <v>0</v>
      </c>
      <c r="BS12" s="37">
        <f t="shared" si="57"/>
        <v>127800</v>
      </c>
      <c r="BT12" s="43">
        <f t="shared" si="12"/>
        <v>1</v>
      </c>
      <c r="BU12" s="41">
        <f t="shared" si="123"/>
        <v>127800</v>
      </c>
      <c r="BV12" s="37">
        <f t="shared" si="13"/>
        <v>361000</v>
      </c>
      <c r="BW12" s="37">
        <f t="shared" si="58"/>
        <v>639000</v>
      </c>
      <c r="BX12" s="37" t="str">
        <f t="shared" si="14"/>
        <v/>
      </c>
      <c r="BZ12" s="35" t="str">
        <f t="shared" si="15"/>
        <v>令和5年分</v>
      </c>
      <c r="CA12" s="35">
        <f t="shared" si="113"/>
        <v>2023</v>
      </c>
      <c r="CB12" s="36">
        <f t="shared" si="114"/>
        <v>1000000</v>
      </c>
      <c r="CC12" s="37">
        <f t="shared" si="59"/>
        <v>1000000</v>
      </c>
      <c r="CD12" s="37">
        <f t="shared" si="60"/>
        <v>999999</v>
      </c>
      <c r="CE12" s="37">
        <f t="shared" si="16"/>
        <v>143000</v>
      </c>
      <c r="CF12" s="37">
        <f t="shared" si="61"/>
        <v>572000</v>
      </c>
      <c r="CG12" s="37">
        <f t="shared" si="17"/>
        <v>428000</v>
      </c>
      <c r="CH12" s="37">
        <f t="shared" si="62"/>
        <v>427999</v>
      </c>
      <c r="CI12" s="37"/>
      <c r="CJ12" s="37"/>
      <c r="CK12" s="37">
        <f t="shared" si="63"/>
        <v>143000</v>
      </c>
      <c r="CL12" s="38">
        <f t="shared" si="18"/>
        <v>7</v>
      </c>
      <c r="CM12" s="39"/>
      <c r="CN12" s="39"/>
      <c r="CO12" s="40"/>
      <c r="CP12" s="41"/>
      <c r="CQ12" s="41"/>
      <c r="CR12" s="41"/>
      <c r="CS12" s="38">
        <f t="shared" si="19"/>
        <v>0.14299999999999999</v>
      </c>
      <c r="CT12" s="44">
        <f>12</f>
        <v>12</v>
      </c>
      <c r="CU12" s="37">
        <f t="shared" si="20"/>
        <v>143000</v>
      </c>
      <c r="CV12" s="37"/>
      <c r="CW12" s="37">
        <f t="shared" si="21"/>
        <v>0</v>
      </c>
      <c r="CX12" s="37">
        <f t="shared" si="64"/>
        <v>143000</v>
      </c>
      <c r="CY12" s="43">
        <f t="shared" si="22"/>
        <v>1</v>
      </c>
      <c r="CZ12" s="41">
        <f t="shared" si="65"/>
        <v>143000</v>
      </c>
      <c r="DA12" s="37">
        <f t="shared" si="66"/>
        <v>285000</v>
      </c>
      <c r="DB12" s="37">
        <f t="shared" si="67"/>
        <v>715000</v>
      </c>
      <c r="DC12" s="37"/>
      <c r="DE12" s="35" t="str">
        <f t="shared" si="23"/>
        <v>令和5年分</v>
      </c>
      <c r="DF12" s="35">
        <f t="shared" si="115"/>
        <v>2023</v>
      </c>
      <c r="DG12" s="36">
        <f t="shared" si="116"/>
        <v>1000000</v>
      </c>
      <c r="DH12" s="37">
        <f t="shared" si="68"/>
        <v>1000000</v>
      </c>
      <c r="DI12" s="37">
        <f t="shared" si="69"/>
        <v>950000</v>
      </c>
      <c r="DJ12" s="37">
        <f t="shared" si="70"/>
        <v>75247</v>
      </c>
      <c r="DK12" s="37">
        <f t="shared" si="71"/>
        <v>731262</v>
      </c>
      <c r="DL12" s="37">
        <f t="shared" si="72"/>
        <v>268738</v>
      </c>
      <c r="DM12" s="37">
        <f t="shared" si="73"/>
        <v>218738</v>
      </c>
      <c r="DN12" s="37">
        <f t="shared" si="24"/>
        <v>0</v>
      </c>
      <c r="DO12" s="37">
        <f t="shared" si="25"/>
        <v>0</v>
      </c>
      <c r="DP12" s="37">
        <f t="shared" si="74"/>
        <v>75247</v>
      </c>
      <c r="DQ12" s="38">
        <f t="shared" si="75"/>
        <v>7</v>
      </c>
      <c r="DR12" s="39"/>
      <c r="DS12" s="39"/>
      <c r="DT12" s="40"/>
      <c r="DU12" s="41"/>
      <c r="DV12" s="41"/>
      <c r="DW12" s="41"/>
      <c r="DX12" s="38">
        <f t="shared" si="26"/>
        <v>0.28000000000000003</v>
      </c>
      <c r="DY12" s="44">
        <f>12</f>
        <v>12</v>
      </c>
      <c r="DZ12" s="37">
        <f t="shared" si="27"/>
        <v>75247</v>
      </c>
      <c r="EA12" s="37"/>
      <c r="EB12" s="37">
        <f t="shared" si="28"/>
        <v>0</v>
      </c>
      <c r="EC12" s="37">
        <f t="shared" si="76"/>
        <v>75247</v>
      </c>
      <c r="ED12" s="43">
        <f t="shared" si="29"/>
        <v>1</v>
      </c>
      <c r="EE12" s="41">
        <f t="shared" si="77"/>
        <v>75247</v>
      </c>
      <c r="EF12" s="37">
        <f t="shared" si="78"/>
        <v>193491</v>
      </c>
      <c r="EG12" s="37">
        <f t="shared" si="79"/>
        <v>806509</v>
      </c>
      <c r="EH12" s="37" t="str">
        <f t="shared" si="30"/>
        <v/>
      </c>
      <c r="EJ12" s="35" t="str">
        <f t="shared" si="31"/>
        <v>令和5年分</v>
      </c>
      <c r="EK12" s="35">
        <f t="shared" si="117"/>
        <v>2023</v>
      </c>
      <c r="EL12" s="36">
        <f t="shared" si="118"/>
        <v>1000000</v>
      </c>
      <c r="EM12" s="37">
        <f t="shared" si="80"/>
        <v>1000000</v>
      </c>
      <c r="EN12" s="37">
        <f t="shared" si="81"/>
        <v>999999</v>
      </c>
      <c r="EO12" s="37">
        <f t="shared" si="82"/>
        <v>61026</v>
      </c>
      <c r="EP12" s="37">
        <f t="shared" si="83"/>
        <v>829061</v>
      </c>
      <c r="EQ12" s="37">
        <f t="shared" si="32"/>
        <v>170939</v>
      </c>
      <c r="ER12" s="37">
        <f t="shared" si="84"/>
        <v>170938</v>
      </c>
      <c r="ES12" s="37" t="str">
        <f t="shared" si="85"/>
        <v/>
      </c>
      <c r="ET12" s="37">
        <f t="shared" si="86"/>
        <v>0</v>
      </c>
      <c r="EU12" s="37">
        <f t="shared" si="33"/>
        <v>61026</v>
      </c>
      <c r="EV12" s="38">
        <f t="shared" si="34"/>
        <v>7</v>
      </c>
      <c r="EW12" s="39">
        <f t="shared" si="35"/>
        <v>0.35699999999999998</v>
      </c>
      <c r="EX12" s="39">
        <f t="shared" si="36"/>
        <v>0.5</v>
      </c>
      <c r="EY12" s="40">
        <f t="shared" si="37"/>
        <v>5.4960000000000002E-2</v>
      </c>
      <c r="EZ12" s="41">
        <f t="shared" si="87"/>
        <v>54960</v>
      </c>
      <c r="FA12" s="41" t="str">
        <f t="shared" si="88"/>
        <v/>
      </c>
      <c r="FB12" s="41"/>
      <c r="FC12" s="45">
        <f t="shared" si="89"/>
        <v>0.35699999999999998</v>
      </c>
      <c r="FD12" s="44">
        <f>12</f>
        <v>12</v>
      </c>
      <c r="FE12" s="37">
        <f t="shared" si="90"/>
        <v>61026</v>
      </c>
      <c r="FF12" s="37"/>
      <c r="FG12" s="37">
        <f t="shared" si="38"/>
        <v>0</v>
      </c>
      <c r="FH12" s="37">
        <f t="shared" si="91"/>
        <v>61026</v>
      </c>
      <c r="FI12" s="43">
        <f t="shared" si="39"/>
        <v>1</v>
      </c>
      <c r="FJ12" s="41">
        <f t="shared" si="92"/>
        <v>61026</v>
      </c>
      <c r="FK12" s="37">
        <f t="shared" si="93"/>
        <v>109913</v>
      </c>
      <c r="FL12" s="37">
        <f t="shared" si="94"/>
        <v>890087</v>
      </c>
      <c r="FM12" s="37"/>
      <c r="FO12" s="35" t="str">
        <f t="shared" si="40"/>
        <v>令和5年分</v>
      </c>
      <c r="FP12" s="35">
        <f t="shared" si="119"/>
        <v>2023</v>
      </c>
      <c r="FQ12" s="36">
        <f t="shared" si="120"/>
        <v>1000000</v>
      </c>
      <c r="FR12" s="37">
        <f t="shared" si="95"/>
        <v>1000000</v>
      </c>
      <c r="FS12" s="37">
        <f t="shared" si="96"/>
        <v>999999</v>
      </c>
      <c r="FT12" s="37">
        <f t="shared" si="97"/>
        <v>74329</v>
      </c>
      <c r="FU12" s="37">
        <f t="shared" si="98"/>
        <v>740109</v>
      </c>
      <c r="FV12" s="37">
        <f t="shared" si="41"/>
        <v>259891</v>
      </c>
      <c r="FW12" s="37">
        <f t="shared" si="99"/>
        <v>259890</v>
      </c>
      <c r="FX12" s="37">
        <f t="shared" si="100"/>
        <v>259891</v>
      </c>
      <c r="FY12" s="37">
        <f t="shared" si="101"/>
        <v>86804</v>
      </c>
      <c r="FZ12" s="37">
        <f t="shared" si="42"/>
        <v>86804</v>
      </c>
      <c r="GA12" s="38">
        <f t="shared" si="43"/>
        <v>7</v>
      </c>
      <c r="GB12" s="39">
        <f t="shared" si="44"/>
        <v>0.28599999999999998</v>
      </c>
      <c r="GC12" s="39">
        <f t="shared" si="45"/>
        <v>0.33400000000000002</v>
      </c>
      <c r="GD12" s="40">
        <f t="shared" si="46"/>
        <v>8.6800000000000002E-2</v>
      </c>
      <c r="GE12" s="41">
        <f t="shared" si="102"/>
        <v>86800</v>
      </c>
      <c r="GF12" s="41" t="str">
        <f t="shared" si="103"/>
        <v>改定</v>
      </c>
      <c r="GG12" s="41"/>
      <c r="GH12" s="45">
        <f t="shared" si="104"/>
        <v>0.33400000000000002</v>
      </c>
      <c r="GI12" s="44">
        <f>12</f>
        <v>12</v>
      </c>
      <c r="GJ12" s="37">
        <f t="shared" si="105"/>
        <v>86804</v>
      </c>
      <c r="GK12" s="37"/>
      <c r="GL12" s="37">
        <f t="shared" si="47"/>
        <v>0</v>
      </c>
      <c r="GM12" s="37">
        <f t="shared" si="106"/>
        <v>86804</v>
      </c>
      <c r="GN12" s="43">
        <f t="shared" si="48"/>
        <v>1</v>
      </c>
      <c r="GO12" s="41">
        <f t="shared" si="107"/>
        <v>86804</v>
      </c>
      <c r="GP12" s="37">
        <f t="shared" si="108"/>
        <v>173087</v>
      </c>
      <c r="GQ12" s="37">
        <f t="shared" si="109"/>
        <v>826913</v>
      </c>
      <c r="GR12" s="37"/>
    </row>
    <row r="13" spans="2:201" ht="15" customHeight="1">
      <c r="B13" s="74">
        <v>6</v>
      </c>
      <c r="C13" s="75" t="str">
        <f t="shared" si="0"/>
        <v>令和6年分</v>
      </c>
      <c r="D13" s="76">
        <f ca="1">OFFSET(S13,VLOOKUP($L$3,各種設定!$E$2:$F$8,2,FALSE),VLOOKUP($L$3,各種設定!$E$2:$G$8,3,FALSE))</f>
        <v>1000000</v>
      </c>
      <c r="E13" s="76">
        <f ca="1">OFFSET(AB13,VLOOKUP($L$3,各種設定!$E$2:$F$8,2,FALSE),VLOOKUP($L$3,各種設定!$E$2:$G$8,3,FALSE))</f>
        <v>7</v>
      </c>
      <c r="F13" s="77">
        <f ca="1">OFFSET(AI13,VLOOKUP($L$3,各種設定!$E$2:$F$8,2,FALSE),VLOOKUP($L$3,各種設定!$E$2:$G$8,3,FALSE))</f>
        <v>0.14299999999999999</v>
      </c>
      <c r="G13" s="76">
        <f ca="1">OFFSET(AJ13,VLOOKUP($L$3,各種設定!$E$2:$F$8,2,FALSE),VLOOKUP($L$3,各種設定!$E$2:$G$8,3,FALSE))</f>
        <v>12</v>
      </c>
      <c r="H13" s="76">
        <f ca="1">OFFSET(AK13,VLOOKUP($L$3,各種設定!$E$2:$F$8,2,FALSE),VLOOKUP($L$3,各種設定!$E$2:$G$8,3,FALSE))</f>
        <v>143000</v>
      </c>
      <c r="I13" s="78"/>
      <c r="J13" s="76">
        <f ca="1">OFFSET(AN13,VLOOKUP($L$3,各種設定!$E$2:$F$8,2,FALSE),VLOOKUP($L$3,各種設定!$E$2:$G$8,3,FALSE))</f>
        <v>143000</v>
      </c>
      <c r="K13" s="80">
        <f t="shared" si="110"/>
        <v>1</v>
      </c>
      <c r="L13" s="76">
        <f ca="1">OFFSET(AP13,VLOOKUP($L$3,各種設定!$E$2:$F$8,2,FALSE),VLOOKUP($L$3,各種設定!$E$2:$G$8,3,FALSE))</f>
        <v>143000</v>
      </c>
      <c r="M13" s="76">
        <f ca="1">OFFSET(AQ13,VLOOKUP($L$3,各種設定!$E$2:$F$8,2,FALSE),VLOOKUP($L$3,各種設定!$E$2:$G$8,3,FALSE))</f>
        <v>142000</v>
      </c>
      <c r="N13" s="76">
        <f ca="1">OFFSET(AS13,VLOOKUP($L$3,各種設定!$E$2:$F$8,2,FALSE),VLOOKUP($L$3,各種設定!$E$2:$G$8,3,FALSE))</f>
        <v>0</v>
      </c>
      <c r="P13" s="35" t="str">
        <f t="shared" si="49"/>
        <v>令和6年分</v>
      </c>
      <c r="Q13" s="35">
        <f t="shared" si="121"/>
        <v>2024</v>
      </c>
      <c r="R13" s="36">
        <f t="shared" si="50"/>
        <v>1000000</v>
      </c>
      <c r="S13" s="37">
        <f t="shared" si="51"/>
        <v>1000000</v>
      </c>
      <c r="T13" s="37">
        <f t="shared" si="122"/>
        <v>999999</v>
      </c>
      <c r="U13" s="38"/>
      <c r="V13" s="37">
        <f t="shared" si="124"/>
        <v>999999</v>
      </c>
      <c r="W13" s="37">
        <f t="shared" si="125"/>
        <v>1</v>
      </c>
      <c r="X13" s="38"/>
      <c r="Y13" s="38"/>
      <c r="Z13" s="38"/>
      <c r="AA13" s="38"/>
      <c r="AB13" s="38"/>
      <c r="AC13" s="39"/>
      <c r="AD13" s="39"/>
      <c r="AE13" s="40"/>
      <c r="AF13" s="41"/>
      <c r="AG13" s="41"/>
      <c r="AH13" s="41"/>
      <c r="AI13" s="38"/>
      <c r="AJ13" s="38"/>
      <c r="AK13" s="38"/>
      <c r="AL13" s="38"/>
      <c r="AM13" s="38"/>
      <c r="AN13" s="38"/>
      <c r="AO13" s="38"/>
      <c r="AP13" s="38"/>
      <c r="AQ13" s="37">
        <f t="shared" si="52"/>
        <v>1</v>
      </c>
      <c r="AR13" s="37">
        <f t="shared" si="53"/>
        <v>999999</v>
      </c>
      <c r="AS13" s="38"/>
      <c r="AU13" s="35" t="str">
        <f t="shared" si="1"/>
        <v>令和6年分</v>
      </c>
      <c r="AV13" s="35">
        <f t="shared" si="111"/>
        <v>2024</v>
      </c>
      <c r="AW13" s="36">
        <f t="shared" si="112"/>
        <v>1000000</v>
      </c>
      <c r="AX13" s="37">
        <f t="shared" si="54"/>
        <v>900000</v>
      </c>
      <c r="AY13" s="37">
        <f t="shared" si="55"/>
        <v>950000</v>
      </c>
      <c r="AZ13" s="37">
        <f t="shared" si="2"/>
        <v>127800</v>
      </c>
      <c r="BA13" s="37">
        <f t="shared" si="56"/>
        <v>639000</v>
      </c>
      <c r="BB13" s="37">
        <f t="shared" si="3"/>
        <v>361000</v>
      </c>
      <c r="BC13" s="37">
        <f t="shared" si="4"/>
        <v>311000</v>
      </c>
      <c r="BD13" s="37">
        <f t="shared" si="5"/>
        <v>0</v>
      </c>
      <c r="BE13" s="37">
        <f t="shared" si="6"/>
        <v>0</v>
      </c>
      <c r="BF13" s="37">
        <f t="shared" si="7"/>
        <v>127800</v>
      </c>
      <c r="BG13" s="38">
        <f t="shared" si="8"/>
        <v>7</v>
      </c>
      <c r="BH13" s="39"/>
      <c r="BI13" s="39"/>
      <c r="BJ13" s="40"/>
      <c r="BK13" s="41"/>
      <c r="BL13" s="41"/>
      <c r="BM13" s="41"/>
      <c r="BN13" s="38">
        <f t="shared" si="9"/>
        <v>0.14199999999999999</v>
      </c>
      <c r="BO13" s="44">
        <f>12</f>
        <v>12</v>
      </c>
      <c r="BP13" s="37">
        <f t="shared" si="10"/>
        <v>127800</v>
      </c>
      <c r="BQ13" s="37"/>
      <c r="BR13" s="37">
        <f t="shared" si="11"/>
        <v>0</v>
      </c>
      <c r="BS13" s="37">
        <f t="shared" si="57"/>
        <v>127800</v>
      </c>
      <c r="BT13" s="43">
        <f t="shared" si="12"/>
        <v>1</v>
      </c>
      <c r="BU13" s="41">
        <f t="shared" si="123"/>
        <v>127800</v>
      </c>
      <c r="BV13" s="37">
        <f t="shared" si="13"/>
        <v>233200</v>
      </c>
      <c r="BW13" s="37">
        <f t="shared" si="58"/>
        <v>766800</v>
      </c>
      <c r="BX13" s="37" t="str">
        <f t="shared" si="14"/>
        <v/>
      </c>
      <c r="BZ13" s="35" t="str">
        <f t="shared" si="15"/>
        <v>令和6年分</v>
      </c>
      <c r="CA13" s="35">
        <f t="shared" si="113"/>
        <v>2024</v>
      </c>
      <c r="CB13" s="36">
        <f t="shared" si="114"/>
        <v>1000000</v>
      </c>
      <c r="CC13" s="37">
        <f t="shared" si="59"/>
        <v>1000000</v>
      </c>
      <c r="CD13" s="37">
        <f t="shared" si="60"/>
        <v>999999</v>
      </c>
      <c r="CE13" s="37">
        <f t="shared" si="16"/>
        <v>143000</v>
      </c>
      <c r="CF13" s="37">
        <f t="shared" si="61"/>
        <v>715000</v>
      </c>
      <c r="CG13" s="37">
        <f t="shared" si="17"/>
        <v>285000</v>
      </c>
      <c r="CH13" s="37">
        <f t="shared" si="62"/>
        <v>284999</v>
      </c>
      <c r="CI13" s="37"/>
      <c r="CJ13" s="37"/>
      <c r="CK13" s="37">
        <f t="shared" si="63"/>
        <v>143000</v>
      </c>
      <c r="CL13" s="38">
        <f t="shared" si="18"/>
        <v>7</v>
      </c>
      <c r="CM13" s="39"/>
      <c r="CN13" s="39"/>
      <c r="CO13" s="40"/>
      <c r="CP13" s="41"/>
      <c r="CQ13" s="41"/>
      <c r="CR13" s="41"/>
      <c r="CS13" s="38">
        <f t="shared" si="19"/>
        <v>0.14299999999999999</v>
      </c>
      <c r="CT13" s="44">
        <f>12</f>
        <v>12</v>
      </c>
      <c r="CU13" s="37">
        <f t="shared" si="20"/>
        <v>143000</v>
      </c>
      <c r="CV13" s="37"/>
      <c r="CW13" s="37">
        <f t="shared" si="21"/>
        <v>0</v>
      </c>
      <c r="CX13" s="37">
        <f t="shared" si="64"/>
        <v>143000</v>
      </c>
      <c r="CY13" s="43">
        <f t="shared" si="22"/>
        <v>1</v>
      </c>
      <c r="CZ13" s="41">
        <f t="shared" si="65"/>
        <v>143000</v>
      </c>
      <c r="DA13" s="37">
        <f t="shared" si="66"/>
        <v>142000</v>
      </c>
      <c r="DB13" s="37">
        <f t="shared" si="67"/>
        <v>858000</v>
      </c>
      <c r="DC13" s="37"/>
      <c r="DE13" s="35" t="str">
        <f t="shared" si="23"/>
        <v>令和6年分</v>
      </c>
      <c r="DF13" s="35">
        <f t="shared" si="115"/>
        <v>2024</v>
      </c>
      <c r="DG13" s="36">
        <f t="shared" si="116"/>
        <v>1000000</v>
      </c>
      <c r="DH13" s="37">
        <f t="shared" si="68"/>
        <v>1000000</v>
      </c>
      <c r="DI13" s="37">
        <f t="shared" si="69"/>
        <v>950000</v>
      </c>
      <c r="DJ13" s="37">
        <f t="shared" si="70"/>
        <v>54178</v>
      </c>
      <c r="DK13" s="37">
        <f t="shared" si="71"/>
        <v>806509</v>
      </c>
      <c r="DL13" s="37">
        <f t="shared" si="72"/>
        <v>193491</v>
      </c>
      <c r="DM13" s="37">
        <f t="shared" si="73"/>
        <v>143491</v>
      </c>
      <c r="DN13" s="37">
        <f t="shared" si="24"/>
        <v>0</v>
      </c>
      <c r="DO13" s="37">
        <f t="shared" si="25"/>
        <v>0</v>
      </c>
      <c r="DP13" s="37">
        <f t="shared" si="74"/>
        <v>54178</v>
      </c>
      <c r="DQ13" s="38">
        <f t="shared" si="75"/>
        <v>7</v>
      </c>
      <c r="DR13" s="39"/>
      <c r="DS13" s="39"/>
      <c r="DT13" s="40"/>
      <c r="DU13" s="41"/>
      <c r="DV13" s="41"/>
      <c r="DW13" s="41"/>
      <c r="DX13" s="38">
        <f t="shared" si="26"/>
        <v>0.28000000000000003</v>
      </c>
      <c r="DY13" s="44">
        <f>12</f>
        <v>12</v>
      </c>
      <c r="DZ13" s="37">
        <f t="shared" si="27"/>
        <v>54178</v>
      </c>
      <c r="EA13" s="37"/>
      <c r="EB13" s="37">
        <f t="shared" si="28"/>
        <v>0</v>
      </c>
      <c r="EC13" s="37">
        <f t="shared" si="76"/>
        <v>54178</v>
      </c>
      <c r="ED13" s="43">
        <f t="shared" si="29"/>
        <v>1</v>
      </c>
      <c r="EE13" s="41">
        <f t="shared" si="77"/>
        <v>54178</v>
      </c>
      <c r="EF13" s="37">
        <f t="shared" si="78"/>
        <v>139313</v>
      </c>
      <c r="EG13" s="37">
        <f t="shared" si="79"/>
        <v>860687</v>
      </c>
      <c r="EH13" s="37" t="str">
        <f t="shared" si="30"/>
        <v/>
      </c>
      <c r="EJ13" s="35" t="str">
        <f t="shared" si="31"/>
        <v>令和6年分</v>
      </c>
      <c r="EK13" s="35">
        <f t="shared" si="117"/>
        <v>2024</v>
      </c>
      <c r="EL13" s="36">
        <f t="shared" si="118"/>
        <v>1000000</v>
      </c>
      <c r="EM13" s="37">
        <f t="shared" si="80"/>
        <v>1000000</v>
      </c>
      <c r="EN13" s="37">
        <f t="shared" si="81"/>
        <v>999999</v>
      </c>
      <c r="EO13" s="37">
        <f t="shared" si="82"/>
        <v>39239</v>
      </c>
      <c r="EP13" s="37">
        <f t="shared" si="83"/>
        <v>890087</v>
      </c>
      <c r="EQ13" s="37">
        <f t="shared" si="32"/>
        <v>109913</v>
      </c>
      <c r="ER13" s="37">
        <f t="shared" si="84"/>
        <v>109912</v>
      </c>
      <c r="ES13" s="37">
        <f t="shared" si="85"/>
        <v>109913</v>
      </c>
      <c r="ET13" s="37">
        <f t="shared" si="86"/>
        <v>54957</v>
      </c>
      <c r="EU13" s="37">
        <f t="shared" si="33"/>
        <v>54957</v>
      </c>
      <c r="EV13" s="38">
        <f t="shared" si="34"/>
        <v>7</v>
      </c>
      <c r="EW13" s="39">
        <f t="shared" si="35"/>
        <v>0.35699999999999998</v>
      </c>
      <c r="EX13" s="39">
        <f t="shared" si="36"/>
        <v>0.5</v>
      </c>
      <c r="EY13" s="40">
        <f t="shared" si="37"/>
        <v>5.4960000000000002E-2</v>
      </c>
      <c r="EZ13" s="41">
        <f t="shared" si="87"/>
        <v>54960</v>
      </c>
      <c r="FA13" s="41" t="str">
        <f t="shared" si="88"/>
        <v>改定</v>
      </c>
      <c r="FB13" s="41"/>
      <c r="FC13" s="45">
        <f t="shared" si="89"/>
        <v>0.5</v>
      </c>
      <c r="FD13" s="44">
        <f>12</f>
        <v>12</v>
      </c>
      <c r="FE13" s="37">
        <f t="shared" si="90"/>
        <v>54957</v>
      </c>
      <c r="FF13" s="37"/>
      <c r="FG13" s="37">
        <f t="shared" si="38"/>
        <v>0</v>
      </c>
      <c r="FH13" s="37">
        <f t="shared" si="91"/>
        <v>54957</v>
      </c>
      <c r="FI13" s="43">
        <f t="shared" si="39"/>
        <v>1</v>
      </c>
      <c r="FJ13" s="41">
        <f t="shared" si="92"/>
        <v>54957</v>
      </c>
      <c r="FK13" s="37">
        <f t="shared" si="93"/>
        <v>54956</v>
      </c>
      <c r="FL13" s="37">
        <f t="shared" si="94"/>
        <v>945044</v>
      </c>
      <c r="FM13" s="37"/>
      <c r="FO13" s="35" t="str">
        <f t="shared" si="40"/>
        <v>令和6年分</v>
      </c>
      <c r="FP13" s="35">
        <f t="shared" si="119"/>
        <v>2024</v>
      </c>
      <c r="FQ13" s="36">
        <f t="shared" si="120"/>
        <v>1000000</v>
      </c>
      <c r="FR13" s="37">
        <f t="shared" si="95"/>
        <v>1000000</v>
      </c>
      <c r="FS13" s="37">
        <f t="shared" si="96"/>
        <v>999999</v>
      </c>
      <c r="FT13" s="37">
        <f t="shared" si="97"/>
        <v>49503</v>
      </c>
      <c r="FU13" s="37">
        <f t="shared" si="98"/>
        <v>826913</v>
      </c>
      <c r="FV13" s="37">
        <f t="shared" si="41"/>
        <v>173087</v>
      </c>
      <c r="FW13" s="37">
        <f t="shared" si="99"/>
        <v>173086</v>
      </c>
      <c r="FX13" s="37">
        <f t="shared" si="100"/>
        <v>259891</v>
      </c>
      <c r="FY13" s="37">
        <f t="shared" si="101"/>
        <v>86804</v>
      </c>
      <c r="FZ13" s="37">
        <f t="shared" si="42"/>
        <v>86804</v>
      </c>
      <c r="GA13" s="38">
        <f t="shared" si="43"/>
        <v>7</v>
      </c>
      <c r="GB13" s="39">
        <f t="shared" si="44"/>
        <v>0.28599999999999998</v>
      </c>
      <c r="GC13" s="39">
        <f t="shared" si="45"/>
        <v>0.33400000000000002</v>
      </c>
      <c r="GD13" s="40">
        <f t="shared" si="46"/>
        <v>8.6800000000000002E-2</v>
      </c>
      <c r="GE13" s="41">
        <f t="shared" si="102"/>
        <v>86800</v>
      </c>
      <c r="GF13" s="41" t="str">
        <f t="shared" si="103"/>
        <v>改定</v>
      </c>
      <c r="GG13" s="41"/>
      <c r="GH13" s="45">
        <f t="shared" si="104"/>
        <v>0.33400000000000002</v>
      </c>
      <c r="GI13" s="44">
        <f>12</f>
        <v>12</v>
      </c>
      <c r="GJ13" s="37">
        <f t="shared" si="105"/>
        <v>86804</v>
      </c>
      <c r="GK13" s="37"/>
      <c r="GL13" s="37">
        <f t="shared" si="47"/>
        <v>0</v>
      </c>
      <c r="GM13" s="37">
        <f t="shared" si="106"/>
        <v>86804</v>
      </c>
      <c r="GN13" s="43">
        <f t="shared" si="48"/>
        <v>1</v>
      </c>
      <c r="GO13" s="41">
        <f t="shared" si="107"/>
        <v>86804</v>
      </c>
      <c r="GP13" s="37">
        <f t="shared" si="108"/>
        <v>86283</v>
      </c>
      <c r="GQ13" s="37">
        <f t="shared" si="109"/>
        <v>913717</v>
      </c>
      <c r="GR13" s="37"/>
    </row>
    <row r="14" spans="2:201" ht="15" customHeight="1">
      <c r="B14" s="74">
        <v>7</v>
      </c>
      <c r="C14" s="75" t="str">
        <f t="shared" si="0"/>
        <v>令和7年分</v>
      </c>
      <c r="D14" s="76">
        <f ca="1">OFFSET(S14,VLOOKUP($L$3,各種設定!$E$2:$F$8,2,FALSE),VLOOKUP($L$3,各種設定!$E$2:$G$8,3,FALSE))</f>
        <v>1000000</v>
      </c>
      <c r="E14" s="76">
        <f ca="1">OFFSET(AB14,VLOOKUP($L$3,各種設定!$E$2:$F$8,2,FALSE),VLOOKUP($L$3,各種設定!$E$2:$G$8,3,FALSE))</f>
        <v>7</v>
      </c>
      <c r="F14" s="77">
        <f ca="1">OFFSET(AI14,VLOOKUP($L$3,各種設定!$E$2:$F$8,2,FALSE),VLOOKUP($L$3,各種設定!$E$2:$G$8,3,FALSE))</f>
        <v>0.14299999999999999</v>
      </c>
      <c r="G14" s="76">
        <f ca="1">OFFSET(AJ14,VLOOKUP($L$3,各種設定!$E$2:$F$8,2,FALSE),VLOOKUP($L$3,各種設定!$E$2:$G$8,3,FALSE))</f>
        <v>12</v>
      </c>
      <c r="H14" s="76">
        <f ca="1">OFFSET(AK14,VLOOKUP($L$3,各種設定!$E$2:$F$8,2,FALSE),VLOOKUP($L$3,各種設定!$E$2:$G$8,3,FALSE))</f>
        <v>141999</v>
      </c>
      <c r="I14" s="78"/>
      <c r="J14" s="76">
        <f ca="1">OFFSET(AN14,VLOOKUP($L$3,各種設定!$E$2:$F$8,2,FALSE),VLOOKUP($L$3,各種設定!$E$2:$G$8,3,FALSE))</f>
        <v>141999</v>
      </c>
      <c r="K14" s="80">
        <f t="shared" si="110"/>
        <v>1</v>
      </c>
      <c r="L14" s="76">
        <f ca="1">OFFSET(AP14,VLOOKUP($L$3,各種設定!$E$2:$F$8,2,FALSE),VLOOKUP($L$3,各種設定!$E$2:$G$8,3,FALSE))</f>
        <v>141999</v>
      </c>
      <c r="M14" s="76">
        <f ca="1">OFFSET(AQ14,VLOOKUP($L$3,各種設定!$E$2:$F$8,2,FALSE),VLOOKUP($L$3,各種設定!$E$2:$G$8,3,FALSE))</f>
        <v>1</v>
      </c>
      <c r="N14" s="76">
        <f ca="1">OFFSET(AS14,VLOOKUP($L$3,各種設定!$E$2:$F$8,2,FALSE),VLOOKUP($L$3,各種設定!$E$2:$G$8,3,FALSE))</f>
        <v>0</v>
      </c>
      <c r="P14" s="35" t="str">
        <f t="shared" si="49"/>
        <v>令和7年分</v>
      </c>
      <c r="Q14" s="35">
        <f t="shared" si="121"/>
        <v>2025</v>
      </c>
      <c r="R14" s="36">
        <f t="shared" si="50"/>
        <v>1000000</v>
      </c>
      <c r="S14" s="37">
        <f t="shared" si="51"/>
        <v>1000000</v>
      </c>
      <c r="T14" s="37">
        <f t="shared" si="122"/>
        <v>999999</v>
      </c>
      <c r="U14" s="38"/>
      <c r="V14" s="37">
        <f t="shared" si="124"/>
        <v>999999</v>
      </c>
      <c r="W14" s="37">
        <f t="shared" si="125"/>
        <v>1</v>
      </c>
      <c r="X14" s="38"/>
      <c r="Y14" s="38"/>
      <c r="Z14" s="38"/>
      <c r="AA14" s="38"/>
      <c r="AB14" s="38"/>
      <c r="AC14" s="39"/>
      <c r="AD14" s="39"/>
      <c r="AE14" s="40"/>
      <c r="AF14" s="41"/>
      <c r="AG14" s="41"/>
      <c r="AH14" s="41"/>
      <c r="AI14" s="38"/>
      <c r="AJ14" s="38"/>
      <c r="AK14" s="38"/>
      <c r="AL14" s="38"/>
      <c r="AM14" s="38"/>
      <c r="AN14" s="38"/>
      <c r="AO14" s="38"/>
      <c r="AP14" s="38"/>
      <c r="AQ14" s="37">
        <f t="shared" si="52"/>
        <v>1</v>
      </c>
      <c r="AR14" s="37">
        <f t="shared" si="53"/>
        <v>999999</v>
      </c>
      <c r="AS14" s="38"/>
      <c r="AU14" s="35" t="str">
        <f t="shared" si="1"/>
        <v>令和7年分</v>
      </c>
      <c r="AV14" s="35">
        <f t="shared" si="111"/>
        <v>2025</v>
      </c>
      <c r="AW14" s="36">
        <f t="shared" si="112"/>
        <v>1000000</v>
      </c>
      <c r="AX14" s="37">
        <f t="shared" si="54"/>
        <v>900000</v>
      </c>
      <c r="AY14" s="37">
        <f t="shared" si="55"/>
        <v>950000</v>
      </c>
      <c r="AZ14" s="37">
        <f t="shared" si="2"/>
        <v>127800</v>
      </c>
      <c r="BA14" s="37">
        <f t="shared" si="56"/>
        <v>766800</v>
      </c>
      <c r="BB14" s="37">
        <f t="shared" si="3"/>
        <v>233200</v>
      </c>
      <c r="BC14" s="37">
        <f t="shared" si="4"/>
        <v>183200</v>
      </c>
      <c r="BD14" s="37">
        <f t="shared" si="5"/>
        <v>0</v>
      </c>
      <c r="BE14" s="37">
        <f t="shared" si="6"/>
        <v>0</v>
      </c>
      <c r="BF14" s="37">
        <f t="shared" si="7"/>
        <v>127800</v>
      </c>
      <c r="BG14" s="38">
        <f t="shared" si="8"/>
        <v>7</v>
      </c>
      <c r="BH14" s="39"/>
      <c r="BI14" s="39"/>
      <c r="BJ14" s="40"/>
      <c r="BK14" s="41"/>
      <c r="BL14" s="41"/>
      <c r="BM14" s="41"/>
      <c r="BN14" s="38">
        <f t="shared" si="9"/>
        <v>0.14199999999999999</v>
      </c>
      <c r="BO14" s="44">
        <f>12</f>
        <v>12</v>
      </c>
      <c r="BP14" s="37">
        <f t="shared" si="10"/>
        <v>127800</v>
      </c>
      <c r="BQ14" s="37"/>
      <c r="BR14" s="37">
        <f t="shared" si="11"/>
        <v>0</v>
      </c>
      <c r="BS14" s="37">
        <f t="shared" si="57"/>
        <v>127800</v>
      </c>
      <c r="BT14" s="43">
        <f t="shared" si="12"/>
        <v>1</v>
      </c>
      <c r="BU14" s="41">
        <f t="shared" si="123"/>
        <v>127800</v>
      </c>
      <c r="BV14" s="37">
        <f t="shared" si="13"/>
        <v>105400</v>
      </c>
      <c r="BW14" s="37">
        <f t="shared" si="58"/>
        <v>894600</v>
      </c>
      <c r="BX14" s="37" t="str">
        <f t="shared" ref="BX14:BX67" si="126">IF(AU14=1,"",IF(AY14=BW14,"95%償却済",IF(BD14&gt;0,"均等償却","")))</f>
        <v/>
      </c>
      <c r="BZ14" s="35" t="str">
        <f t="shared" si="15"/>
        <v>令和7年分</v>
      </c>
      <c r="CA14" s="35">
        <f t="shared" si="113"/>
        <v>2025</v>
      </c>
      <c r="CB14" s="36">
        <f t="shared" si="114"/>
        <v>1000000</v>
      </c>
      <c r="CC14" s="37">
        <f t="shared" si="59"/>
        <v>1000000</v>
      </c>
      <c r="CD14" s="37">
        <f t="shared" si="60"/>
        <v>999999</v>
      </c>
      <c r="CE14" s="37">
        <f t="shared" si="16"/>
        <v>143000</v>
      </c>
      <c r="CF14" s="37">
        <f t="shared" si="61"/>
        <v>858000</v>
      </c>
      <c r="CG14" s="37">
        <f t="shared" si="17"/>
        <v>142000</v>
      </c>
      <c r="CH14" s="37">
        <f t="shared" si="62"/>
        <v>141999</v>
      </c>
      <c r="CI14" s="37"/>
      <c r="CJ14" s="37"/>
      <c r="CK14" s="37">
        <f t="shared" si="63"/>
        <v>141999</v>
      </c>
      <c r="CL14" s="38">
        <f t="shared" si="18"/>
        <v>7</v>
      </c>
      <c r="CM14" s="39"/>
      <c r="CN14" s="39"/>
      <c r="CO14" s="40"/>
      <c r="CP14" s="41"/>
      <c r="CQ14" s="41"/>
      <c r="CR14" s="41"/>
      <c r="CS14" s="38">
        <f t="shared" si="19"/>
        <v>0.14299999999999999</v>
      </c>
      <c r="CT14" s="44">
        <f>12</f>
        <v>12</v>
      </c>
      <c r="CU14" s="37">
        <f t="shared" si="20"/>
        <v>141999</v>
      </c>
      <c r="CV14" s="37"/>
      <c r="CW14" s="37">
        <f t="shared" si="21"/>
        <v>0</v>
      </c>
      <c r="CX14" s="37">
        <f t="shared" si="64"/>
        <v>141999</v>
      </c>
      <c r="CY14" s="43">
        <f t="shared" si="22"/>
        <v>1</v>
      </c>
      <c r="CZ14" s="41">
        <f t="shared" si="65"/>
        <v>141999</v>
      </c>
      <c r="DA14" s="37">
        <f t="shared" si="66"/>
        <v>1</v>
      </c>
      <c r="DB14" s="37">
        <f t="shared" si="67"/>
        <v>999999</v>
      </c>
      <c r="DC14" s="37"/>
      <c r="DE14" s="35" t="str">
        <f t="shared" si="23"/>
        <v>令和7年分</v>
      </c>
      <c r="DF14" s="35">
        <f t="shared" si="115"/>
        <v>2025</v>
      </c>
      <c r="DG14" s="36">
        <f t="shared" si="116"/>
        <v>1000000</v>
      </c>
      <c r="DH14" s="37">
        <f t="shared" si="68"/>
        <v>1000000</v>
      </c>
      <c r="DI14" s="37">
        <f t="shared" si="69"/>
        <v>950000</v>
      </c>
      <c r="DJ14" s="37">
        <f t="shared" si="70"/>
        <v>39008</v>
      </c>
      <c r="DK14" s="37">
        <f t="shared" si="71"/>
        <v>860687</v>
      </c>
      <c r="DL14" s="37">
        <f t="shared" si="72"/>
        <v>139313</v>
      </c>
      <c r="DM14" s="37">
        <f t="shared" si="73"/>
        <v>89313</v>
      </c>
      <c r="DN14" s="37">
        <f t="shared" si="24"/>
        <v>0</v>
      </c>
      <c r="DO14" s="37">
        <f t="shared" si="25"/>
        <v>0</v>
      </c>
      <c r="DP14" s="37">
        <f t="shared" si="74"/>
        <v>39008</v>
      </c>
      <c r="DQ14" s="38">
        <f t="shared" si="75"/>
        <v>7</v>
      </c>
      <c r="DR14" s="39"/>
      <c r="DS14" s="39"/>
      <c r="DT14" s="40"/>
      <c r="DU14" s="41"/>
      <c r="DV14" s="41"/>
      <c r="DW14" s="41"/>
      <c r="DX14" s="38">
        <f t="shared" si="26"/>
        <v>0.28000000000000003</v>
      </c>
      <c r="DY14" s="44">
        <f>12</f>
        <v>12</v>
      </c>
      <c r="DZ14" s="37">
        <f t="shared" si="27"/>
        <v>39008</v>
      </c>
      <c r="EA14" s="37"/>
      <c r="EB14" s="37">
        <f t="shared" si="28"/>
        <v>0</v>
      </c>
      <c r="EC14" s="37">
        <f t="shared" si="76"/>
        <v>39008</v>
      </c>
      <c r="ED14" s="43">
        <f t="shared" si="29"/>
        <v>1</v>
      </c>
      <c r="EE14" s="41">
        <f t="shared" si="77"/>
        <v>39008</v>
      </c>
      <c r="EF14" s="37">
        <f t="shared" si="78"/>
        <v>100305</v>
      </c>
      <c r="EG14" s="37">
        <f t="shared" si="79"/>
        <v>899695</v>
      </c>
      <c r="EH14" s="37" t="str">
        <f t="shared" si="30"/>
        <v/>
      </c>
      <c r="EJ14" s="35" t="str">
        <f t="shared" si="31"/>
        <v>令和7年分</v>
      </c>
      <c r="EK14" s="35">
        <f t="shared" si="117"/>
        <v>2025</v>
      </c>
      <c r="EL14" s="36">
        <f t="shared" si="118"/>
        <v>1000000</v>
      </c>
      <c r="EM14" s="37">
        <f t="shared" si="80"/>
        <v>1000000</v>
      </c>
      <c r="EN14" s="37">
        <f t="shared" si="81"/>
        <v>999999</v>
      </c>
      <c r="EO14" s="37">
        <f t="shared" si="82"/>
        <v>19620</v>
      </c>
      <c r="EP14" s="37">
        <f t="shared" si="83"/>
        <v>945044</v>
      </c>
      <c r="EQ14" s="37">
        <f t="shared" si="32"/>
        <v>54956</v>
      </c>
      <c r="ER14" s="37">
        <f t="shared" si="84"/>
        <v>54955</v>
      </c>
      <c r="ES14" s="37">
        <f t="shared" si="85"/>
        <v>109913</v>
      </c>
      <c r="ET14" s="37">
        <f t="shared" si="86"/>
        <v>54957</v>
      </c>
      <c r="EU14" s="37">
        <f t="shared" si="33"/>
        <v>54955</v>
      </c>
      <c r="EV14" s="38">
        <f t="shared" si="34"/>
        <v>7</v>
      </c>
      <c r="EW14" s="39">
        <f t="shared" si="35"/>
        <v>0.35699999999999998</v>
      </c>
      <c r="EX14" s="39">
        <f t="shared" si="36"/>
        <v>0.5</v>
      </c>
      <c r="EY14" s="40">
        <f t="shared" si="37"/>
        <v>5.4960000000000002E-2</v>
      </c>
      <c r="EZ14" s="41">
        <f t="shared" si="87"/>
        <v>54960</v>
      </c>
      <c r="FA14" s="41" t="str">
        <f t="shared" si="88"/>
        <v>改定</v>
      </c>
      <c r="FB14" s="41"/>
      <c r="FC14" s="45">
        <f t="shared" si="89"/>
        <v>0.5</v>
      </c>
      <c r="FD14" s="44">
        <f>12</f>
        <v>12</v>
      </c>
      <c r="FE14" s="37">
        <f t="shared" si="90"/>
        <v>54955</v>
      </c>
      <c r="FF14" s="37"/>
      <c r="FG14" s="37">
        <f t="shared" si="38"/>
        <v>0</v>
      </c>
      <c r="FH14" s="37">
        <f t="shared" si="91"/>
        <v>54955</v>
      </c>
      <c r="FI14" s="43">
        <f t="shared" si="39"/>
        <v>1</v>
      </c>
      <c r="FJ14" s="41">
        <f t="shared" si="92"/>
        <v>54955</v>
      </c>
      <c r="FK14" s="37">
        <f t="shared" si="93"/>
        <v>1</v>
      </c>
      <c r="FL14" s="37">
        <f t="shared" si="94"/>
        <v>999999</v>
      </c>
      <c r="FM14" s="37"/>
      <c r="FO14" s="35" t="str">
        <f t="shared" si="40"/>
        <v>令和7年分</v>
      </c>
      <c r="FP14" s="35">
        <f t="shared" si="119"/>
        <v>2025</v>
      </c>
      <c r="FQ14" s="36">
        <f t="shared" si="120"/>
        <v>1000000</v>
      </c>
      <c r="FR14" s="37">
        <f t="shared" si="95"/>
        <v>1000000</v>
      </c>
      <c r="FS14" s="37">
        <f t="shared" si="96"/>
        <v>999999</v>
      </c>
      <c r="FT14" s="37">
        <f t="shared" si="97"/>
        <v>24677</v>
      </c>
      <c r="FU14" s="37">
        <f t="shared" si="98"/>
        <v>913717</v>
      </c>
      <c r="FV14" s="37">
        <f t="shared" si="41"/>
        <v>86283</v>
      </c>
      <c r="FW14" s="37">
        <f t="shared" si="99"/>
        <v>86282</v>
      </c>
      <c r="FX14" s="37">
        <f t="shared" si="100"/>
        <v>259891</v>
      </c>
      <c r="FY14" s="37">
        <f t="shared" si="101"/>
        <v>86804</v>
      </c>
      <c r="FZ14" s="37">
        <f t="shared" si="42"/>
        <v>86282</v>
      </c>
      <c r="GA14" s="38">
        <f t="shared" si="43"/>
        <v>7</v>
      </c>
      <c r="GB14" s="39">
        <f t="shared" si="44"/>
        <v>0.28599999999999998</v>
      </c>
      <c r="GC14" s="39">
        <f t="shared" si="45"/>
        <v>0.33400000000000002</v>
      </c>
      <c r="GD14" s="40">
        <f t="shared" si="46"/>
        <v>8.6800000000000002E-2</v>
      </c>
      <c r="GE14" s="41">
        <f t="shared" si="102"/>
        <v>86800</v>
      </c>
      <c r="GF14" s="41" t="str">
        <f t="shared" si="103"/>
        <v>改定</v>
      </c>
      <c r="GG14" s="41"/>
      <c r="GH14" s="45">
        <f t="shared" si="104"/>
        <v>0.33400000000000002</v>
      </c>
      <c r="GI14" s="44">
        <f>12</f>
        <v>12</v>
      </c>
      <c r="GJ14" s="37">
        <f t="shared" si="105"/>
        <v>86282</v>
      </c>
      <c r="GK14" s="37"/>
      <c r="GL14" s="37">
        <f t="shared" si="47"/>
        <v>0</v>
      </c>
      <c r="GM14" s="37">
        <f t="shared" si="106"/>
        <v>86282</v>
      </c>
      <c r="GN14" s="43">
        <f t="shared" si="48"/>
        <v>1</v>
      </c>
      <c r="GO14" s="41">
        <f t="shared" si="107"/>
        <v>86282</v>
      </c>
      <c r="GP14" s="37">
        <f t="shared" si="108"/>
        <v>1</v>
      </c>
      <c r="GQ14" s="37">
        <f t="shared" si="109"/>
        <v>999999</v>
      </c>
      <c r="GR14" s="37"/>
    </row>
    <row r="15" spans="2:201" ht="15" customHeight="1">
      <c r="B15" s="74">
        <v>8</v>
      </c>
      <c r="C15" s="75" t="str">
        <f t="shared" si="0"/>
        <v>令和8年分</v>
      </c>
      <c r="D15" s="76">
        <f ca="1">OFFSET(S15,VLOOKUP($L$3,各種設定!$E$2:$F$8,2,FALSE),VLOOKUP($L$3,各種設定!$E$2:$G$8,3,FALSE))</f>
        <v>1000000</v>
      </c>
      <c r="E15" s="76">
        <f ca="1">OFFSET(AB15,VLOOKUP($L$3,各種設定!$E$2:$F$8,2,FALSE),VLOOKUP($L$3,各種設定!$E$2:$G$8,3,FALSE))</f>
        <v>7</v>
      </c>
      <c r="F15" s="77">
        <f ca="1">OFFSET(AI15,VLOOKUP($L$3,各種設定!$E$2:$F$8,2,FALSE),VLOOKUP($L$3,各種設定!$E$2:$G$8,3,FALSE))</f>
        <v>0.14299999999999999</v>
      </c>
      <c r="G15" s="76">
        <f ca="1">OFFSET(AJ15,VLOOKUP($L$3,各種設定!$E$2:$F$8,2,FALSE),VLOOKUP($L$3,各種設定!$E$2:$G$8,3,FALSE))</f>
        <v>12</v>
      </c>
      <c r="H15" s="76">
        <f ca="1">OFFSET(AK15,VLOOKUP($L$3,各種設定!$E$2:$F$8,2,FALSE),VLOOKUP($L$3,各種設定!$E$2:$G$8,3,FALSE))</f>
        <v>0</v>
      </c>
      <c r="I15" s="78"/>
      <c r="J15" s="76">
        <f ca="1">OFFSET(AN15,VLOOKUP($L$3,各種設定!$E$2:$F$8,2,FALSE),VLOOKUP($L$3,各種設定!$E$2:$G$8,3,FALSE))</f>
        <v>0</v>
      </c>
      <c r="K15" s="80">
        <f t="shared" si="110"/>
        <v>1</v>
      </c>
      <c r="L15" s="76">
        <f ca="1">OFFSET(AP15,VLOOKUP($L$3,各種設定!$E$2:$F$8,2,FALSE),VLOOKUP($L$3,各種設定!$E$2:$G$8,3,FALSE))</f>
        <v>0</v>
      </c>
      <c r="M15" s="76">
        <f ca="1">OFFSET(AQ15,VLOOKUP($L$3,各種設定!$E$2:$F$8,2,FALSE),VLOOKUP($L$3,各種設定!$E$2:$G$8,3,FALSE))</f>
        <v>1</v>
      </c>
      <c r="N15" s="76">
        <f ca="1">OFFSET(AS15,VLOOKUP($L$3,各種設定!$E$2:$F$8,2,FALSE),VLOOKUP($L$3,各種設定!$E$2:$G$8,3,FALSE))</f>
        <v>0</v>
      </c>
      <c r="P15" s="35" t="str">
        <f t="shared" si="49"/>
        <v>令和8年分</v>
      </c>
      <c r="Q15" s="35">
        <f t="shared" si="121"/>
        <v>2026</v>
      </c>
      <c r="R15" s="36">
        <f t="shared" si="50"/>
        <v>1000000</v>
      </c>
      <c r="S15" s="37">
        <f t="shared" si="51"/>
        <v>1000000</v>
      </c>
      <c r="T15" s="37">
        <f t="shared" si="122"/>
        <v>999999</v>
      </c>
      <c r="U15" s="38"/>
      <c r="V15" s="37">
        <f t="shared" si="124"/>
        <v>999999</v>
      </c>
      <c r="W15" s="37">
        <f t="shared" si="125"/>
        <v>1</v>
      </c>
      <c r="X15" s="38"/>
      <c r="Y15" s="38"/>
      <c r="Z15" s="38"/>
      <c r="AA15" s="38"/>
      <c r="AB15" s="38"/>
      <c r="AC15" s="39"/>
      <c r="AD15" s="39"/>
      <c r="AE15" s="40"/>
      <c r="AF15" s="41"/>
      <c r="AG15" s="41"/>
      <c r="AH15" s="41"/>
      <c r="AI15" s="38"/>
      <c r="AJ15" s="38"/>
      <c r="AK15" s="38"/>
      <c r="AL15" s="38"/>
      <c r="AM15" s="38"/>
      <c r="AN15" s="38"/>
      <c r="AO15" s="38"/>
      <c r="AP15" s="38"/>
      <c r="AQ15" s="37">
        <f t="shared" si="52"/>
        <v>1</v>
      </c>
      <c r="AR15" s="37">
        <f t="shared" si="53"/>
        <v>999999</v>
      </c>
      <c r="AS15" s="38"/>
      <c r="AU15" s="35" t="str">
        <f t="shared" si="1"/>
        <v>令和8年分</v>
      </c>
      <c r="AV15" s="35">
        <f t="shared" si="111"/>
        <v>2026</v>
      </c>
      <c r="AW15" s="36">
        <f t="shared" si="112"/>
        <v>1000000</v>
      </c>
      <c r="AX15" s="37">
        <f t="shared" si="54"/>
        <v>900000</v>
      </c>
      <c r="AY15" s="37">
        <f t="shared" si="55"/>
        <v>950000</v>
      </c>
      <c r="AZ15" s="37">
        <f t="shared" si="2"/>
        <v>127800</v>
      </c>
      <c r="BA15" s="37">
        <f t="shared" si="56"/>
        <v>894600</v>
      </c>
      <c r="BB15" s="37">
        <f t="shared" si="3"/>
        <v>105400</v>
      </c>
      <c r="BC15" s="37">
        <f t="shared" si="4"/>
        <v>55400</v>
      </c>
      <c r="BD15" s="37">
        <f t="shared" si="5"/>
        <v>0</v>
      </c>
      <c r="BE15" s="37">
        <f t="shared" si="6"/>
        <v>0</v>
      </c>
      <c r="BF15" s="37">
        <f t="shared" si="7"/>
        <v>55400</v>
      </c>
      <c r="BG15" s="38">
        <f t="shared" si="8"/>
        <v>7</v>
      </c>
      <c r="BH15" s="39"/>
      <c r="BI15" s="39"/>
      <c r="BJ15" s="40"/>
      <c r="BK15" s="41"/>
      <c r="BL15" s="41"/>
      <c r="BM15" s="41"/>
      <c r="BN15" s="38">
        <f t="shared" si="9"/>
        <v>0.14199999999999999</v>
      </c>
      <c r="BO15" s="44">
        <f>12</f>
        <v>12</v>
      </c>
      <c r="BP15" s="37">
        <f t="shared" si="10"/>
        <v>55400</v>
      </c>
      <c r="BQ15" s="37"/>
      <c r="BR15" s="37">
        <f t="shared" si="11"/>
        <v>0</v>
      </c>
      <c r="BS15" s="37">
        <f t="shared" si="57"/>
        <v>55400</v>
      </c>
      <c r="BT15" s="43">
        <f t="shared" si="12"/>
        <v>1</v>
      </c>
      <c r="BU15" s="41">
        <f t="shared" si="123"/>
        <v>55400</v>
      </c>
      <c r="BV15" s="37">
        <f t="shared" si="13"/>
        <v>50000</v>
      </c>
      <c r="BW15" s="37">
        <f t="shared" si="58"/>
        <v>950000</v>
      </c>
      <c r="BX15" s="37" t="str">
        <f t="shared" si="126"/>
        <v>95%償却済</v>
      </c>
      <c r="BZ15" s="35" t="str">
        <f t="shared" si="15"/>
        <v>令和8年分</v>
      </c>
      <c r="CA15" s="35">
        <f t="shared" si="113"/>
        <v>2026</v>
      </c>
      <c r="CB15" s="36">
        <f t="shared" si="114"/>
        <v>1000000</v>
      </c>
      <c r="CC15" s="37">
        <f t="shared" si="59"/>
        <v>1000000</v>
      </c>
      <c r="CD15" s="37">
        <f t="shared" si="60"/>
        <v>999999</v>
      </c>
      <c r="CE15" s="37">
        <f t="shared" si="16"/>
        <v>143000</v>
      </c>
      <c r="CF15" s="37">
        <f t="shared" si="61"/>
        <v>999999</v>
      </c>
      <c r="CG15" s="37">
        <f t="shared" si="17"/>
        <v>1</v>
      </c>
      <c r="CH15" s="37">
        <f t="shared" si="62"/>
        <v>0</v>
      </c>
      <c r="CI15" s="37"/>
      <c r="CJ15" s="37"/>
      <c r="CK15" s="37">
        <f t="shared" si="63"/>
        <v>0</v>
      </c>
      <c r="CL15" s="38">
        <f t="shared" si="18"/>
        <v>7</v>
      </c>
      <c r="CM15" s="39"/>
      <c r="CN15" s="39"/>
      <c r="CO15" s="40"/>
      <c r="CP15" s="41"/>
      <c r="CQ15" s="41"/>
      <c r="CR15" s="41"/>
      <c r="CS15" s="38">
        <f t="shared" si="19"/>
        <v>0.14299999999999999</v>
      </c>
      <c r="CT15" s="44">
        <f>12</f>
        <v>12</v>
      </c>
      <c r="CU15" s="37">
        <f t="shared" si="20"/>
        <v>0</v>
      </c>
      <c r="CV15" s="37"/>
      <c r="CW15" s="37">
        <f t="shared" si="21"/>
        <v>0</v>
      </c>
      <c r="CX15" s="37">
        <f t="shared" si="64"/>
        <v>0</v>
      </c>
      <c r="CY15" s="43">
        <f t="shared" si="22"/>
        <v>1</v>
      </c>
      <c r="CZ15" s="41">
        <f t="shared" si="65"/>
        <v>0</v>
      </c>
      <c r="DA15" s="37">
        <f t="shared" si="66"/>
        <v>1</v>
      </c>
      <c r="DB15" s="37">
        <f t="shared" si="67"/>
        <v>999999</v>
      </c>
      <c r="DC15" s="37"/>
      <c r="DE15" s="35" t="str">
        <f t="shared" si="23"/>
        <v>令和8年分</v>
      </c>
      <c r="DF15" s="35">
        <f t="shared" si="115"/>
        <v>2026</v>
      </c>
      <c r="DG15" s="36">
        <f t="shared" si="116"/>
        <v>1000000</v>
      </c>
      <c r="DH15" s="37">
        <f t="shared" si="68"/>
        <v>1000000</v>
      </c>
      <c r="DI15" s="37">
        <f t="shared" si="69"/>
        <v>950000</v>
      </c>
      <c r="DJ15" s="37">
        <f t="shared" si="70"/>
        <v>28086</v>
      </c>
      <c r="DK15" s="37">
        <f t="shared" si="71"/>
        <v>899695</v>
      </c>
      <c r="DL15" s="37">
        <f t="shared" si="72"/>
        <v>100305</v>
      </c>
      <c r="DM15" s="37">
        <f t="shared" si="73"/>
        <v>50305</v>
      </c>
      <c r="DN15" s="37">
        <f t="shared" si="24"/>
        <v>0</v>
      </c>
      <c r="DO15" s="37">
        <f t="shared" si="25"/>
        <v>0</v>
      </c>
      <c r="DP15" s="37">
        <f t="shared" si="74"/>
        <v>28086</v>
      </c>
      <c r="DQ15" s="38">
        <f t="shared" si="75"/>
        <v>7</v>
      </c>
      <c r="DR15" s="39"/>
      <c r="DS15" s="39"/>
      <c r="DT15" s="40"/>
      <c r="DU15" s="41"/>
      <c r="DV15" s="41"/>
      <c r="DW15" s="41"/>
      <c r="DX15" s="38">
        <f t="shared" si="26"/>
        <v>0.28000000000000003</v>
      </c>
      <c r="DY15" s="44">
        <f>12</f>
        <v>12</v>
      </c>
      <c r="DZ15" s="37">
        <f t="shared" si="27"/>
        <v>28086</v>
      </c>
      <c r="EA15" s="37"/>
      <c r="EB15" s="37">
        <f t="shared" si="28"/>
        <v>0</v>
      </c>
      <c r="EC15" s="37">
        <f t="shared" si="76"/>
        <v>28086</v>
      </c>
      <c r="ED15" s="43">
        <f t="shared" si="29"/>
        <v>1</v>
      </c>
      <c r="EE15" s="41">
        <f t="shared" si="77"/>
        <v>28086</v>
      </c>
      <c r="EF15" s="37">
        <f t="shared" si="78"/>
        <v>72219</v>
      </c>
      <c r="EG15" s="37">
        <f t="shared" si="79"/>
        <v>927781</v>
      </c>
      <c r="EH15" s="37" t="str">
        <f>IF(DE15=1,"",IF(DI15=EG15,"95%償却済",IF(DN15&gt;0,"均等償却","")))</f>
        <v/>
      </c>
      <c r="EJ15" s="35" t="str">
        <f t="shared" si="31"/>
        <v>令和8年分</v>
      </c>
      <c r="EK15" s="35">
        <f t="shared" si="117"/>
        <v>2026</v>
      </c>
      <c r="EL15" s="36">
        <f t="shared" si="118"/>
        <v>1000000</v>
      </c>
      <c r="EM15" s="37">
        <f t="shared" si="80"/>
        <v>1000000</v>
      </c>
      <c r="EN15" s="37">
        <f t="shared" si="81"/>
        <v>999999</v>
      </c>
      <c r="EO15" s="37">
        <f t="shared" si="82"/>
        <v>1</v>
      </c>
      <c r="EP15" s="37">
        <f t="shared" si="83"/>
        <v>999999</v>
      </c>
      <c r="EQ15" s="37">
        <f t="shared" si="32"/>
        <v>1</v>
      </c>
      <c r="ER15" s="37">
        <f t="shared" si="84"/>
        <v>0</v>
      </c>
      <c r="ES15" s="37">
        <f t="shared" si="85"/>
        <v>109913</v>
      </c>
      <c r="ET15" s="37">
        <f t="shared" si="86"/>
        <v>54957</v>
      </c>
      <c r="EU15" s="37">
        <f>IF(FA15="改定",MIN(ET15,ER15),MIN(EO15,ER15))</f>
        <v>0</v>
      </c>
      <c r="EV15" s="38">
        <f t="shared" si="34"/>
        <v>7</v>
      </c>
      <c r="EW15" s="39">
        <f t="shared" si="35"/>
        <v>0.35699999999999998</v>
      </c>
      <c r="EX15" s="39">
        <f t="shared" si="36"/>
        <v>0.5</v>
      </c>
      <c r="EY15" s="40">
        <f t="shared" si="37"/>
        <v>5.4960000000000002E-2</v>
      </c>
      <c r="EZ15" s="41">
        <f t="shared" si="87"/>
        <v>54960</v>
      </c>
      <c r="FA15" s="41" t="str">
        <f t="shared" si="88"/>
        <v>改定</v>
      </c>
      <c r="FB15" s="41"/>
      <c r="FC15" s="45">
        <f t="shared" si="89"/>
        <v>0.5</v>
      </c>
      <c r="FD15" s="44">
        <f>12</f>
        <v>12</v>
      </c>
      <c r="FE15" s="37">
        <f t="shared" si="90"/>
        <v>0</v>
      </c>
      <c r="FF15" s="37"/>
      <c r="FG15" s="37">
        <f t="shared" si="38"/>
        <v>0</v>
      </c>
      <c r="FH15" s="37">
        <f t="shared" si="91"/>
        <v>0</v>
      </c>
      <c r="FI15" s="43">
        <f t="shared" si="39"/>
        <v>1</v>
      </c>
      <c r="FJ15" s="41">
        <f t="shared" si="92"/>
        <v>0</v>
      </c>
      <c r="FK15" s="37">
        <f t="shared" si="93"/>
        <v>1</v>
      </c>
      <c r="FL15" s="37">
        <f t="shared" si="94"/>
        <v>999999</v>
      </c>
      <c r="FM15" s="37"/>
      <c r="FO15" s="35" t="str">
        <f t="shared" si="40"/>
        <v>令和8年分</v>
      </c>
      <c r="FP15" s="35">
        <f t="shared" si="119"/>
        <v>2026</v>
      </c>
      <c r="FQ15" s="36">
        <f t="shared" si="120"/>
        <v>1000000</v>
      </c>
      <c r="FR15" s="37">
        <f t="shared" si="95"/>
        <v>1000000</v>
      </c>
      <c r="FS15" s="37">
        <f t="shared" si="96"/>
        <v>999999</v>
      </c>
      <c r="FT15" s="37">
        <f t="shared" si="97"/>
        <v>1</v>
      </c>
      <c r="FU15" s="37">
        <f t="shared" si="98"/>
        <v>999999</v>
      </c>
      <c r="FV15" s="37">
        <f t="shared" si="41"/>
        <v>1</v>
      </c>
      <c r="FW15" s="37">
        <f t="shared" si="99"/>
        <v>0</v>
      </c>
      <c r="FX15" s="37">
        <f t="shared" si="100"/>
        <v>259891</v>
      </c>
      <c r="FY15" s="37">
        <f t="shared" si="101"/>
        <v>86804</v>
      </c>
      <c r="FZ15" s="37">
        <f>IF(GF15="改定",MIN(FY15,FW15),MIN(FT15,FW15))</f>
        <v>0</v>
      </c>
      <c r="GA15" s="38">
        <f t="shared" si="43"/>
        <v>7</v>
      </c>
      <c r="GB15" s="39">
        <f t="shared" si="44"/>
        <v>0.28599999999999998</v>
      </c>
      <c r="GC15" s="39">
        <f t="shared" si="45"/>
        <v>0.33400000000000002</v>
      </c>
      <c r="GD15" s="40">
        <f t="shared" si="46"/>
        <v>8.6800000000000002E-2</v>
      </c>
      <c r="GE15" s="41">
        <f t="shared" si="102"/>
        <v>86800</v>
      </c>
      <c r="GF15" s="41" t="str">
        <f t="shared" si="103"/>
        <v>改定</v>
      </c>
      <c r="GG15" s="41"/>
      <c r="GH15" s="45">
        <f t="shared" si="104"/>
        <v>0.33400000000000002</v>
      </c>
      <c r="GI15" s="44">
        <f>12</f>
        <v>12</v>
      </c>
      <c r="GJ15" s="37">
        <f t="shared" si="105"/>
        <v>0</v>
      </c>
      <c r="GK15" s="37"/>
      <c r="GL15" s="37">
        <f t="shared" si="47"/>
        <v>0</v>
      </c>
      <c r="GM15" s="37">
        <f t="shared" si="106"/>
        <v>0</v>
      </c>
      <c r="GN15" s="43">
        <f t="shared" si="48"/>
        <v>1</v>
      </c>
      <c r="GO15" s="41">
        <f t="shared" si="107"/>
        <v>0</v>
      </c>
      <c r="GP15" s="37">
        <f t="shared" si="108"/>
        <v>1</v>
      </c>
      <c r="GQ15" s="37">
        <f t="shared" si="109"/>
        <v>999999</v>
      </c>
      <c r="GR15" s="37"/>
    </row>
    <row r="16" spans="2:201" ht="15" customHeight="1">
      <c r="B16" s="74">
        <v>9</v>
      </c>
      <c r="C16" s="75" t="str">
        <f t="shared" si="0"/>
        <v>令和9年分</v>
      </c>
      <c r="D16" s="76">
        <f ca="1">OFFSET(S16,VLOOKUP($L$3,各種設定!$E$2:$F$8,2,FALSE),VLOOKUP($L$3,各種設定!$E$2:$G$8,3,FALSE))</f>
        <v>1000000</v>
      </c>
      <c r="E16" s="76">
        <f ca="1">OFFSET(AB16,VLOOKUP($L$3,各種設定!$E$2:$F$8,2,FALSE),VLOOKUP($L$3,各種設定!$E$2:$G$8,3,FALSE))</f>
        <v>7</v>
      </c>
      <c r="F16" s="77">
        <f ca="1">OFFSET(AI16,VLOOKUP($L$3,各種設定!$E$2:$F$8,2,FALSE),VLOOKUP($L$3,各種設定!$E$2:$G$8,3,FALSE))</f>
        <v>0.14299999999999999</v>
      </c>
      <c r="G16" s="76">
        <f ca="1">OFFSET(AJ16,VLOOKUP($L$3,各種設定!$E$2:$F$8,2,FALSE),VLOOKUP($L$3,各種設定!$E$2:$G$8,3,FALSE))</f>
        <v>12</v>
      </c>
      <c r="H16" s="76">
        <f ca="1">OFFSET(AK16,VLOOKUP($L$3,各種設定!$E$2:$F$8,2,FALSE),VLOOKUP($L$3,各種設定!$E$2:$G$8,3,FALSE))</f>
        <v>0</v>
      </c>
      <c r="I16" s="78"/>
      <c r="J16" s="76">
        <f ca="1">OFFSET(AN16,VLOOKUP($L$3,各種設定!$E$2:$F$8,2,FALSE),VLOOKUP($L$3,各種設定!$E$2:$G$8,3,FALSE))</f>
        <v>0</v>
      </c>
      <c r="K16" s="80">
        <f t="shared" si="110"/>
        <v>1</v>
      </c>
      <c r="L16" s="76">
        <f ca="1">OFFSET(AP16,VLOOKUP($L$3,各種設定!$E$2:$F$8,2,FALSE),VLOOKUP($L$3,各種設定!$E$2:$G$8,3,FALSE))</f>
        <v>0</v>
      </c>
      <c r="M16" s="76">
        <f ca="1">OFFSET(AQ16,VLOOKUP($L$3,各種設定!$E$2:$F$8,2,FALSE),VLOOKUP($L$3,各種設定!$E$2:$G$8,3,FALSE))</f>
        <v>1</v>
      </c>
      <c r="N16" s="76">
        <f ca="1">OFFSET(AS16,VLOOKUP($L$3,各種設定!$E$2:$F$8,2,FALSE),VLOOKUP($L$3,各種設定!$E$2:$G$8,3,FALSE))</f>
        <v>0</v>
      </c>
      <c r="P16" s="35" t="str">
        <f t="shared" si="49"/>
        <v>令和9年分</v>
      </c>
      <c r="Q16" s="35">
        <f t="shared" si="121"/>
        <v>2027</v>
      </c>
      <c r="R16" s="36">
        <f t="shared" si="50"/>
        <v>1000000</v>
      </c>
      <c r="S16" s="37">
        <f t="shared" si="51"/>
        <v>1000000</v>
      </c>
      <c r="T16" s="37">
        <f t="shared" si="122"/>
        <v>999999</v>
      </c>
      <c r="U16" s="38"/>
      <c r="V16" s="37">
        <f t="shared" si="124"/>
        <v>999999</v>
      </c>
      <c r="W16" s="37">
        <f t="shared" si="125"/>
        <v>1</v>
      </c>
      <c r="X16" s="38"/>
      <c r="Y16" s="38"/>
      <c r="Z16" s="38"/>
      <c r="AA16" s="38"/>
      <c r="AB16" s="38"/>
      <c r="AC16" s="39"/>
      <c r="AD16" s="39"/>
      <c r="AE16" s="40"/>
      <c r="AF16" s="41"/>
      <c r="AG16" s="41"/>
      <c r="AH16" s="41"/>
      <c r="AI16" s="38"/>
      <c r="AJ16" s="38"/>
      <c r="AK16" s="38"/>
      <c r="AL16" s="38"/>
      <c r="AM16" s="38"/>
      <c r="AN16" s="38"/>
      <c r="AO16" s="38"/>
      <c r="AP16" s="38"/>
      <c r="AQ16" s="37">
        <f t="shared" si="52"/>
        <v>1</v>
      </c>
      <c r="AR16" s="37">
        <f t="shared" si="53"/>
        <v>999999</v>
      </c>
      <c r="AS16" s="38"/>
      <c r="AU16" s="35" t="str">
        <f t="shared" si="1"/>
        <v>令和9年分</v>
      </c>
      <c r="AV16" s="35">
        <f t="shared" si="111"/>
        <v>2027</v>
      </c>
      <c r="AW16" s="36">
        <f t="shared" si="112"/>
        <v>1000000</v>
      </c>
      <c r="AX16" s="37">
        <f t="shared" si="54"/>
        <v>900000</v>
      </c>
      <c r="AY16" s="37">
        <f t="shared" si="55"/>
        <v>950000</v>
      </c>
      <c r="AZ16" s="37">
        <f t="shared" si="2"/>
        <v>127800</v>
      </c>
      <c r="BA16" s="37">
        <f t="shared" si="56"/>
        <v>950000</v>
      </c>
      <c r="BB16" s="37">
        <f t="shared" si="3"/>
        <v>50000</v>
      </c>
      <c r="BC16" s="37">
        <f t="shared" si="4"/>
        <v>0</v>
      </c>
      <c r="BD16" s="37">
        <f t="shared" ref="BD16:BD67" si="127">IF(BB16=1,0,IF(AND(AV16&gt;2007,AY16&lt;=BA16),ROUNDUP((AW16-AY16)/5,0),0))</f>
        <v>10000</v>
      </c>
      <c r="BE16" s="37">
        <f t="shared" si="6"/>
        <v>0</v>
      </c>
      <c r="BF16" s="37">
        <f t="shared" si="7"/>
        <v>10000</v>
      </c>
      <c r="BG16" s="38">
        <f t="shared" si="8"/>
        <v>7</v>
      </c>
      <c r="BH16" s="39"/>
      <c r="BI16" s="39"/>
      <c r="BJ16" s="40"/>
      <c r="BK16" s="41"/>
      <c r="BL16" s="41"/>
      <c r="BM16" s="41"/>
      <c r="BN16" s="38">
        <f t="shared" si="9"/>
        <v>0.14199999999999999</v>
      </c>
      <c r="BO16" s="44">
        <f>12</f>
        <v>12</v>
      </c>
      <c r="BP16" s="37">
        <f t="shared" si="10"/>
        <v>10000</v>
      </c>
      <c r="BQ16" s="37"/>
      <c r="BR16" s="37">
        <f t="shared" si="11"/>
        <v>0</v>
      </c>
      <c r="BS16" s="37">
        <f t="shared" si="57"/>
        <v>10000</v>
      </c>
      <c r="BT16" s="43">
        <f t="shared" si="12"/>
        <v>1</v>
      </c>
      <c r="BU16" s="41">
        <f t="shared" si="123"/>
        <v>10000</v>
      </c>
      <c r="BV16" s="37">
        <f t="shared" si="13"/>
        <v>40000</v>
      </c>
      <c r="BW16" s="37">
        <f t="shared" si="58"/>
        <v>960000</v>
      </c>
      <c r="BX16" s="37" t="str">
        <f t="shared" si="126"/>
        <v>均等償却</v>
      </c>
      <c r="BZ16" s="35" t="str">
        <f t="shared" si="15"/>
        <v>令和9年分</v>
      </c>
      <c r="CA16" s="35">
        <f t="shared" si="113"/>
        <v>2027</v>
      </c>
      <c r="CB16" s="36">
        <f t="shared" si="114"/>
        <v>1000000</v>
      </c>
      <c r="CC16" s="37">
        <f t="shared" si="59"/>
        <v>1000000</v>
      </c>
      <c r="CD16" s="37">
        <f t="shared" si="60"/>
        <v>999999</v>
      </c>
      <c r="CE16" s="37">
        <f t="shared" si="16"/>
        <v>143000</v>
      </c>
      <c r="CF16" s="37">
        <f t="shared" si="61"/>
        <v>999999</v>
      </c>
      <c r="CG16" s="37">
        <f t="shared" si="17"/>
        <v>1</v>
      </c>
      <c r="CH16" s="37">
        <f t="shared" si="62"/>
        <v>0</v>
      </c>
      <c r="CI16" s="37"/>
      <c r="CJ16" s="37"/>
      <c r="CK16" s="37">
        <f t="shared" si="63"/>
        <v>0</v>
      </c>
      <c r="CL16" s="38">
        <f t="shared" si="18"/>
        <v>7</v>
      </c>
      <c r="CM16" s="39"/>
      <c r="CN16" s="39"/>
      <c r="CO16" s="40"/>
      <c r="CP16" s="41"/>
      <c r="CQ16" s="41"/>
      <c r="CR16" s="41"/>
      <c r="CS16" s="38">
        <f t="shared" si="19"/>
        <v>0.14299999999999999</v>
      </c>
      <c r="CT16" s="44">
        <f>12</f>
        <v>12</v>
      </c>
      <c r="CU16" s="37">
        <f t="shared" si="20"/>
        <v>0</v>
      </c>
      <c r="CV16" s="37"/>
      <c r="CW16" s="37">
        <f t="shared" si="21"/>
        <v>0</v>
      </c>
      <c r="CX16" s="37">
        <f t="shared" si="64"/>
        <v>0</v>
      </c>
      <c r="CY16" s="43">
        <f t="shared" si="22"/>
        <v>1</v>
      </c>
      <c r="CZ16" s="41">
        <f t="shared" si="65"/>
        <v>0</v>
      </c>
      <c r="DA16" s="37">
        <f t="shared" si="66"/>
        <v>1</v>
      </c>
      <c r="DB16" s="37">
        <f t="shared" si="67"/>
        <v>999999</v>
      </c>
      <c r="DC16" s="37"/>
      <c r="DE16" s="35" t="str">
        <f t="shared" si="23"/>
        <v>令和9年分</v>
      </c>
      <c r="DF16" s="35">
        <f t="shared" si="115"/>
        <v>2027</v>
      </c>
      <c r="DG16" s="36">
        <f t="shared" si="116"/>
        <v>1000000</v>
      </c>
      <c r="DH16" s="37">
        <f t="shared" si="68"/>
        <v>1000000</v>
      </c>
      <c r="DI16" s="37">
        <f t="shared" si="69"/>
        <v>950000</v>
      </c>
      <c r="DJ16" s="37">
        <f t="shared" si="70"/>
        <v>20222</v>
      </c>
      <c r="DK16" s="37">
        <f t="shared" si="71"/>
        <v>927781</v>
      </c>
      <c r="DL16" s="37">
        <f t="shared" si="72"/>
        <v>72219</v>
      </c>
      <c r="DM16" s="37">
        <f t="shared" si="73"/>
        <v>22219</v>
      </c>
      <c r="DN16" s="37">
        <f>IF(DL16=1,0,IF(AND(DF16&gt;2007,DI16&lt;=DK16),ROUNDUP((DH16-DI16)/5,0),0))</f>
        <v>0</v>
      </c>
      <c r="DO16" s="37">
        <f t="shared" si="25"/>
        <v>0</v>
      </c>
      <c r="DP16" s="37">
        <f t="shared" si="74"/>
        <v>20222</v>
      </c>
      <c r="DQ16" s="38">
        <f t="shared" si="75"/>
        <v>7</v>
      </c>
      <c r="DR16" s="39"/>
      <c r="DS16" s="39"/>
      <c r="DT16" s="40"/>
      <c r="DU16" s="41"/>
      <c r="DV16" s="41"/>
      <c r="DW16" s="41"/>
      <c r="DX16" s="38">
        <f t="shared" si="26"/>
        <v>0.28000000000000003</v>
      </c>
      <c r="DY16" s="44">
        <f>12</f>
        <v>12</v>
      </c>
      <c r="DZ16" s="37">
        <f t="shared" si="27"/>
        <v>20222</v>
      </c>
      <c r="EA16" s="37"/>
      <c r="EB16" s="37">
        <f t="shared" si="28"/>
        <v>0</v>
      </c>
      <c r="EC16" s="37">
        <f t="shared" si="76"/>
        <v>20222</v>
      </c>
      <c r="ED16" s="43">
        <f t="shared" si="29"/>
        <v>1</v>
      </c>
      <c r="EE16" s="41">
        <f t="shared" si="77"/>
        <v>20222</v>
      </c>
      <c r="EF16" s="37">
        <f t="shared" si="78"/>
        <v>51997</v>
      </c>
      <c r="EG16" s="37">
        <f t="shared" si="79"/>
        <v>948003</v>
      </c>
      <c r="EH16" s="37" t="str">
        <f t="shared" ref="EH16:EH67" si="128">IF(DE16=1,"",IF(DI16=EG16,"95%償却済",IF(DN16&gt;0,"均等償却","")))</f>
        <v/>
      </c>
      <c r="EJ16" s="35" t="str">
        <f t="shared" si="31"/>
        <v>令和9年分</v>
      </c>
      <c r="EK16" s="35">
        <f t="shared" si="117"/>
        <v>2027</v>
      </c>
      <c r="EL16" s="36">
        <f t="shared" si="118"/>
        <v>1000000</v>
      </c>
      <c r="EM16" s="37">
        <f t="shared" si="80"/>
        <v>1000000</v>
      </c>
      <c r="EN16" s="37">
        <f t="shared" si="81"/>
        <v>999999</v>
      </c>
      <c r="EO16" s="37">
        <f t="shared" si="82"/>
        <v>1</v>
      </c>
      <c r="EP16" s="37">
        <f t="shared" si="83"/>
        <v>999999</v>
      </c>
      <c r="EQ16" s="37">
        <f t="shared" si="32"/>
        <v>1</v>
      </c>
      <c r="ER16" s="37">
        <f t="shared" si="84"/>
        <v>0</v>
      </c>
      <c r="ES16" s="37">
        <f t="shared" si="85"/>
        <v>109913</v>
      </c>
      <c r="ET16" s="37">
        <f t="shared" si="86"/>
        <v>54957</v>
      </c>
      <c r="EU16" s="37">
        <f>IF(FA16="改定",MIN(ET16,ER16),MIN(EO16,ER16))</f>
        <v>0</v>
      </c>
      <c r="EV16" s="38">
        <f t="shared" si="34"/>
        <v>7</v>
      </c>
      <c r="EW16" s="39">
        <f t="shared" si="35"/>
        <v>0.35699999999999998</v>
      </c>
      <c r="EX16" s="39">
        <f t="shared" si="36"/>
        <v>0.5</v>
      </c>
      <c r="EY16" s="40">
        <f t="shared" si="37"/>
        <v>5.4960000000000002E-2</v>
      </c>
      <c r="EZ16" s="41">
        <f t="shared" si="87"/>
        <v>54960</v>
      </c>
      <c r="FA16" s="41" t="str">
        <f t="shared" si="88"/>
        <v>改定</v>
      </c>
      <c r="FB16" s="41"/>
      <c r="FC16" s="45">
        <f t="shared" si="89"/>
        <v>0.5</v>
      </c>
      <c r="FD16" s="44">
        <f>12</f>
        <v>12</v>
      </c>
      <c r="FE16" s="37">
        <f t="shared" si="90"/>
        <v>0</v>
      </c>
      <c r="FF16" s="37"/>
      <c r="FG16" s="37">
        <f t="shared" si="38"/>
        <v>0</v>
      </c>
      <c r="FH16" s="37">
        <f t="shared" si="91"/>
        <v>0</v>
      </c>
      <c r="FI16" s="43">
        <f t="shared" si="39"/>
        <v>1</v>
      </c>
      <c r="FJ16" s="41">
        <f t="shared" si="92"/>
        <v>0</v>
      </c>
      <c r="FK16" s="37">
        <f t="shared" si="93"/>
        <v>1</v>
      </c>
      <c r="FL16" s="37">
        <f t="shared" si="94"/>
        <v>999999</v>
      </c>
      <c r="FM16" s="37"/>
      <c r="FO16" s="35" t="str">
        <f t="shared" si="40"/>
        <v>令和9年分</v>
      </c>
      <c r="FP16" s="35">
        <f t="shared" si="119"/>
        <v>2027</v>
      </c>
      <c r="FQ16" s="36">
        <f t="shared" si="120"/>
        <v>1000000</v>
      </c>
      <c r="FR16" s="37">
        <f t="shared" si="95"/>
        <v>1000000</v>
      </c>
      <c r="FS16" s="37">
        <f t="shared" si="96"/>
        <v>999999</v>
      </c>
      <c r="FT16" s="37">
        <f t="shared" si="97"/>
        <v>1</v>
      </c>
      <c r="FU16" s="37">
        <f t="shared" si="98"/>
        <v>999999</v>
      </c>
      <c r="FV16" s="37">
        <f t="shared" si="41"/>
        <v>1</v>
      </c>
      <c r="FW16" s="37">
        <f t="shared" si="99"/>
        <v>0</v>
      </c>
      <c r="FX16" s="37">
        <f t="shared" si="100"/>
        <v>259891</v>
      </c>
      <c r="FY16" s="37">
        <f t="shared" si="101"/>
        <v>86804</v>
      </c>
      <c r="FZ16" s="37">
        <f t="shared" ref="FZ16:FZ36" si="129">IF(GF16="改定",MIN(FY16,FW16),MIN(FT16,FW16))</f>
        <v>0</v>
      </c>
      <c r="GA16" s="38">
        <f t="shared" si="43"/>
        <v>7</v>
      </c>
      <c r="GB16" s="39">
        <f t="shared" si="44"/>
        <v>0.28599999999999998</v>
      </c>
      <c r="GC16" s="39">
        <f t="shared" si="45"/>
        <v>0.33400000000000002</v>
      </c>
      <c r="GD16" s="40">
        <f t="shared" si="46"/>
        <v>8.6800000000000002E-2</v>
      </c>
      <c r="GE16" s="41">
        <f t="shared" si="102"/>
        <v>86800</v>
      </c>
      <c r="GF16" s="41" t="str">
        <f t="shared" si="103"/>
        <v>改定</v>
      </c>
      <c r="GG16" s="41"/>
      <c r="GH16" s="45">
        <f t="shared" si="104"/>
        <v>0.33400000000000002</v>
      </c>
      <c r="GI16" s="44">
        <f>12</f>
        <v>12</v>
      </c>
      <c r="GJ16" s="37">
        <f t="shared" si="105"/>
        <v>0</v>
      </c>
      <c r="GK16" s="37"/>
      <c r="GL16" s="37">
        <f t="shared" si="47"/>
        <v>0</v>
      </c>
      <c r="GM16" s="37">
        <f t="shared" si="106"/>
        <v>0</v>
      </c>
      <c r="GN16" s="43">
        <f t="shared" si="48"/>
        <v>1</v>
      </c>
      <c r="GO16" s="41">
        <f t="shared" si="107"/>
        <v>0</v>
      </c>
      <c r="GP16" s="37">
        <f t="shared" si="108"/>
        <v>1</v>
      </c>
      <c r="GQ16" s="37">
        <f t="shared" si="109"/>
        <v>999999</v>
      </c>
      <c r="GR16" s="37"/>
    </row>
    <row r="17" spans="2:200" ht="15" customHeight="1">
      <c r="B17" s="74">
        <v>10</v>
      </c>
      <c r="C17" s="75" t="str">
        <f t="shared" si="0"/>
        <v>令和10年分</v>
      </c>
      <c r="D17" s="76">
        <f ca="1">OFFSET(S17,VLOOKUP($L$3,各種設定!$E$2:$F$8,2,FALSE),VLOOKUP($L$3,各種設定!$E$2:$G$8,3,FALSE))</f>
        <v>1000000</v>
      </c>
      <c r="E17" s="76">
        <f ca="1">OFFSET(AB17,VLOOKUP($L$3,各種設定!$E$2:$F$8,2,FALSE),VLOOKUP($L$3,各種設定!$E$2:$G$8,3,FALSE))</f>
        <v>7</v>
      </c>
      <c r="F17" s="77">
        <f ca="1">OFFSET(AI17,VLOOKUP($L$3,各種設定!$E$2:$F$8,2,FALSE),VLOOKUP($L$3,各種設定!$E$2:$G$8,3,FALSE))</f>
        <v>0.14299999999999999</v>
      </c>
      <c r="G17" s="76">
        <f ca="1">OFFSET(AJ17,VLOOKUP($L$3,各種設定!$E$2:$F$8,2,FALSE),VLOOKUP($L$3,各種設定!$E$2:$G$8,3,FALSE))</f>
        <v>12</v>
      </c>
      <c r="H17" s="76">
        <f ca="1">OFFSET(AK17,VLOOKUP($L$3,各種設定!$E$2:$F$8,2,FALSE),VLOOKUP($L$3,各種設定!$E$2:$G$8,3,FALSE))</f>
        <v>0</v>
      </c>
      <c r="I17" s="78"/>
      <c r="J17" s="76">
        <f ca="1">OFFSET(AN17,VLOOKUP($L$3,各種設定!$E$2:$F$8,2,FALSE),VLOOKUP($L$3,各種設定!$E$2:$G$8,3,FALSE))</f>
        <v>0</v>
      </c>
      <c r="K17" s="80">
        <f t="shared" si="110"/>
        <v>1</v>
      </c>
      <c r="L17" s="76">
        <f ca="1">OFFSET(AP17,VLOOKUP($L$3,各種設定!$E$2:$F$8,2,FALSE),VLOOKUP($L$3,各種設定!$E$2:$G$8,3,FALSE))</f>
        <v>0</v>
      </c>
      <c r="M17" s="76">
        <f ca="1">OFFSET(AQ17,VLOOKUP($L$3,各種設定!$E$2:$F$8,2,FALSE),VLOOKUP($L$3,各種設定!$E$2:$G$8,3,FALSE))</f>
        <v>1</v>
      </c>
      <c r="N17" s="76">
        <f ca="1">OFFSET(AS17,VLOOKUP($L$3,各種設定!$E$2:$F$8,2,FALSE),VLOOKUP($L$3,各種設定!$E$2:$G$8,3,FALSE))</f>
        <v>0</v>
      </c>
      <c r="P17" s="35" t="str">
        <f t="shared" si="49"/>
        <v>令和10年分</v>
      </c>
      <c r="Q17" s="35">
        <f t="shared" si="121"/>
        <v>2028</v>
      </c>
      <c r="R17" s="36">
        <f t="shared" si="50"/>
        <v>1000000</v>
      </c>
      <c r="S17" s="37">
        <f t="shared" si="51"/>
        <v>1000000</v>
      </c>
      <c r="T17" s="37">
        <f t="shared" si="122"/>
        <v>999999</v>
      </c>
      <c r="U17" s="38"/>
      <c r="V17" s="37">
        <f t="shared" si="124"/>
        <v>999999</v>
      </c>
      <c r="W17" s="37">
        <f t="shared" si="125"/>
        <v>1</v>
      </c>
      <c r="X17" s="38"/>
      <c r="Y17" s="38"/>
      <c r="Z17" s="38"/>
      <c r="AA17" s="38"/>
      <c r="AB17" s="38"/>
      <c r="AC17" s="39"/>
      <c r="AD17" s="39"/>
      <c r="AE17" s="40"/>
      <c r="AF17" s="41"/>
      <c r="AG17" s="41"/>
      <c r="AH17" s="41"/>
      <c r="AI17" s="38"/>
      <c r="AJ17" s="38"/>
      <c r="AK17" s="38"/>
      <c r="AL17" s="38"/>
      <c r="AM17" s="38"/>
      <c r="AN17" s="38"/>
      <c r="AO17" s="38"/>
      <c r="AP17" s="38"/>
      <c r="AQ17" s="37">
        <f t="shared" si="52"/>
        <v>1</v>
      </c>
      <c r="AR17" s="37">
        <f t="shared" si="53"/>
        <v>999999</v>
      </c>
      <c r="AS17" s="38"/>
      <c r="AU17" s="35" t="str">
        <f t="shared" si="1"/>
        <v>令和10年分</v>
      </c>
      <c r="AV17" s="35">
        <f t="shared" si="111"/>
        <v>2028</v>
      </c>
      <c r="AW17" s="36">
        <f t="shared" si="112"/>
        <v>1000000</v>
      </c>
      <c r="AX17" s="37">
        <f t="shared" si="54"/>
        <v>900000</v>
      </c>
      <c r="AY17" s="37">
        <f t="shared" si="55"/>
        <v>950000</v>
      </c>
      <c r="AZ17" s="37">
        <f t="shared" si="2"/>
        <v>127800</v>
      </c>
      <c r="BA17" s="37">
        <f t="shared" si="56"/>
        <v>960000</v>
      </c>
      <c r="BB17" s="37">
        <f t="shared" si="3"/>
        <v>40000</v>
      </c>
      <c r="BC17" s="37">
        <f t="shared" si="4"/>
        <v>0</v>
      </c>
      <c r="BD17" s="37">
        <f t="shared" si="127"/>
        <v>10000</v>
      </c>
      <c r="BE17" s="37">
        <f t="shared" si="6"/>
        <v>0</v>
      </c>
      <c r="BF17" s="37">
        <f t="shared" si="7"/>
        <v>10000</v>
      </c>
      <c r="BG17" s="38">
        <f t="shared" si="8"/>
        <v>7</v>
      </c>
      <c r="BH17" s="39"/>
      <c r="BI17" s="39"/>
      <c r="BJ17" s="40"/>
      <c r="BK17" s="41"/>
      <c r="BL17" s="41"/>
      <c r="BM17" s="41"/>
      <c r="BN17" s="38">
        <f t="shared" si="9"/>
        <v>0.14199999999999999</v>
      </c>
      <c r="BO17" s="44">
        <f>12</f>
        <v>12</v>
      </c>
      <c r="BP17" s="37">
        <f t="shared" si="10"/>
        <v>10000</v>
      </c>
      <c r="BQ17" s="37"/>
      <c r="BR17" s="37">
        <f t="shared" si="11"/>
        <v>0</v>
      </c>
      <c r="BS17" s="37">
        <f t="shared" si="57"/>
        <v>10000</v>
      </c>
      <c r="BT17" s="43">
        <f t="shared" si="12"/>
        <v>1</v>
      </c>
      <c r="BU17" s="41">
        <f t="shared" si="123"/>
        <v>10000</v>
      </c>
      <c r="BV17" s="37">
        <f t="shared" si="13"/>
        <v>30000</v>
      </c>
      <c r="BW17" s="37">
        <f t="shared" si="58"/>
        <v>970000</v>
      </c>
      <c r="BX17" s="37" t="str">
        <f t="shared" si="126"/>
        <v>均等償却</v>
      </c>
      <c r="BZ17" s="35" t="str">
        <f t="shared" si="15"/>
        <v>令和10年分</v>
      </c>
      <c r="CA17" s="35">
        <f t="shared" si="113"/>
        <v>2028</v>
      </c>
      <c r="CB17" s="36">
        <f t="shared" si="114"/>
        <v>1000000</v>
      </c>
      <c r="CC17" s="37">
        <f t="shared" si="59"/>
        <v>1000000</v>
      </c>
      <c r="CD17" s="37">
        <f t="shared" si="60"/>
        <v>999999</v>
      </c>
      <c r="CE17" s="37">
        <f t="shared" si="16"/>
        <v>143000</v>
      </c>
      <c r="CF17" s="37">
        <f t="shared" si="61"/>
        <v>999999</v>
      </c>
      <c r="CG17" s="37">
        <f t="shared" si="17"/>
        <v>1</v>
      </c>
      <c r="CH17" s="37">
        <f t="shared" si="62"/>
        <v>0</v>
      </c>
      <c r="CI17" s="37"/>
      <c r="CJ17" s="37"/>
      <c r="CK17" s="37">
        <f t="shared" si="63"/>
        <v>0</v>
      </c>
      <c r="CL17" s="38">
        <f t="shared" si="18"/>
        <v>7</v>
      </c>
      <c r="CM17" s="39"/>
      <c r="CN17" s="39"/>
      <c r="CO17" s="40"/>
      <c r="CP17" s="41"/>
      <c r="CQ17" s="41"/>
      <c r="CR17" s="41"/>
      <c r="CS17" s="38">
        <f t="shared" si="19"/>
        <v>0.14299999999999999</v>
      </c>
      <c r="CT17" s="44">
        <f>12</f>
        <v>12</v>
      </c>
      <c r="CU17" s="37">
        <f t="shared" si="20"/>
        <v>0</v>
      </c>
      <c r="CV17" s="37"/>
      <c r="CW17" s="37">
        <f t="shared" si="21"/>
        <v>0</v>
      </c>
      <c r="CX17" s="37">
        <f t="shared" si="64"/>
        <v>0</v>
      </c>
      <c r="CY17" s="43">
        <f t="shared" si="22"/>
        <v>1</v>
      </c>
      <c r="CZ17" s="41">
        <f t="shared" si="65"/>
        <v>0</v>
      </c>
      <c r="DA17" s="37">
        <f t="shared" si="66"/>
        <v>1</v>
      </c>
      <c r="DB17" s="37">
        <f t="shared" si="67"/>
        <v>999999</v>
      </c>
      <c r="DC17" s="37"/>
      <c r="DE17" s="35" t="str">
        <f t="shared" si="23"/>
        <v>令和10年分</v>
      </c>
      <c r="DF17" s="35">
        <f t="shared" si="115"/>
        <v>2028</v>
      </c>
      <c r="DG17" s="36">
        <f t="shared" si="116"/>
        <v>1000000</v>
      </c>
      <c r="DH17" s="37">
        <f t="shared" si="68"/>
        <v>1000000</v>
      </c>
      <c r="DI17" s="37">
        <f t="shared" si="69"/>
        <v>950000</v>
      </c>
      <c r="DJ17" s="37">
        <f t="shared" si="70"/>
        <v>14560</v>
      </c>
      <c r="DK17" s="37">
        <f t="shared" si="71"/>
        <v>948003</v>
      </c>
      <c r="DL17" s="37">
        <f t="shared" si="72"/>
        <v>51997</v>
      </c>
      <c r="DM17" s="37">
        <f t="shared" si="73"/>
        <v>1997</v>
      </c>
      <c r="DN17" s="37">
        <f t="shared" ref="DN17:DN67" si="130">IF(DL17=1,0,IF(AND(DF17&gt;2007,DI17&lt;=DK17),ROUNDUP((DH17-DI17)/5,0),0))</f>
        <v>0</v>
      </c>
      <c r="DO17" s="37">
        <f t="shared" si="25"/>
        <v>0</v>
      </c>
      <c r="DP17" s="37">
        <f t="shared" si="74"/>
        <v>1997</v>
      </c>
      <c r="DQ17" s="38">
        <f t="shared" si="75"/>
        <v>7</v>
      </c>
      <c r="DR17" s="39"/>
      <c r="DS17" s="39"/>
      <c r="DT17" s="40"/>
      <c r="DU17" s="41"/>
      <c r="DV17" s="41"/>
      <c r="DW17" s="41"/>
      <c r="DX17" s="38">
        <f t="shared" si="26"/>
        <v>0.28000000000000003</v>
      </c>
      <c r="DY17" s="44">
        <f>12</f>
        <v>12</v>
      </c>
      <c r="DZ17" s="37">
        <f t="shared" si="27"/>
        <v>1997</v>
      </c>
      <c r="EA17" s="37"/>
      <c r="EB17" s="37">
        <f t="shared" si="28"/>
        <v>0</v>
      </c>
      <c r="EC17" s="37">
        <f t="shared" si="76"/>
        <v>1997</v>
      </c>
      <c r="ED17" s="43">
        <f t="shared" si="29"/>
        <v>1</v>
      </c>
      <c r="EE17" s="41">
        <f t="shared" si="77"/>
        <v>1997</v>
      </c>
      <c r="EF17" s="37">
        <f t="shared" si="78"/>
        <v>50000</v>
      </c>
      <c r="EG17" s="37">
        <f t="shared" si="79"/>
        <v>950000</v>
      </c>
      <c r="EH17" s="37" t="str">
        <f t="shared" si="128"/>
        <v>95%償却済</v>
      </c>
      <c r="EJ17" s="35" t="str">
        <f t="shared" si="31"/>
        <v>令和10年分</v>
      </c>
      <c r="EK17" s="35">
        <f t="shared" si="117"/>
        <v>2028</v>
      </c>
      <c r="EL17" s="36">
        <f t="shared" si="118"/>
        <v>1000000</v>
      </c>
      <c r="EM17" s="37">
        <f t="shared" si="80"/>
        <v>1000000</v>
      </c>
      <c r="EN17" s="37">
        <f t="shared" si="81"/>
        <v>999999</v>
      </c>
      <c r="EO17" s="37">
        <f t="shared" si="82"/>
        <v>1</v>
      </c>
      <c r="EP17" s="37">
        <f t="shared" si="83"/>
        <v>999999</v>
      </c>
      <c r="EQ17" s="37">
        <f t="shared" si="32"/>
        <v>1</v>
      </c>
      <c r="ER17" s="37">
        <f t="shared" si="84"/>
        <v>0</v>
      </c>
      <c r="ES17" s="37">
        <f t="shared" si="85"/>
        <v>109913</v>
      </c>
      <c r="ET17" s="37">
        <f t="shared" si="86"/>
        <v>54957</v>
      </c>
      <c r="EU17" s="37">
        <f>IF(FA17="改定",MIN(ET17,ER17),MIN(EO17,ER17))</f>
        <v>0</v>
      </c>
      <c r="EV17" s="38">
        <f t="shared" si="34"/>
        <v>7</v>
      </c>
      <c r="EW17" s="39">
        <f t="shared" si="35"/>
        <v>0.35699999999999998</v>
      </c>
      <c r="EX17" s="39">
        <f t="shared" si="36"/>
        <v>0.5</v>
      </c>
      <c r="EY17" s="40">
        <f t="shared" si="37"/>
        <v>5.4960000000000002E-2</v>
      </c>
      <c r="EZ17" s="41">
        <f t="shared" si="87"/>
        <v>54960</v>
      </c>
      <c r="FA17" s="41" t="str">
        <f t="shared" si="88"/>
        <v>改定</v>
      </c>
      <c r="FB17" s="41"/>
      <c r="FC17" s="45">
        <f t="shared" si="89"/>
        <v>0.5</v>
      </c>
      <c r="FD17" s="44">
        <f>12</f>
        <v>12</v>
      </c>
      <c r="FE17" s="37">
        <f t="shared" si="90"/>
        <v>0</v>
      </c>
      <c r="FF17" s="37"/>
      <c r="FG17" s="37">
        <f t="shared" si="38"/>
        <v>0</v>
      </c>
      <c r="FH17" s="37">
        <f t="shared" si="91"/>
        <v>0</v>
      </c>
      <c r="FI17" s="43">
        <f t="shared" si="39"/>
        <v>1</v>
      </c>
      <c r="FJ17" s="41">
        <f t="shared" si="92"/>
        <v>0</v>
      </c>
      <c r="FK17" s="37">
        <f t="shared" si="93"/>
        <v>1</v>
      </c>
      <c r="FL17" s="37">
        <f t="shared" si="94"/>
        <v>999999</v>
      </c>
      <c r="FM17" s="37"/>
      <c r="FO17" s="35" t="str">
        <f t="shared" si="40"/>
        <v>令和10年分</v>
      </c>
      <c r="FP17" s="35">
        <f t="shared" si="119"/>
        <v>2028</v>
      </c>
      <c r="FQ17" s="36">
        <f t="shared" si="120"/>
        <v>1000000</v>
      </c>
      <c r="FR17" s="37">
        <f t="shared" si="95"/>
        <v>1000000</v>
      </c>
      <c r="FS17" s="37">
        <f t="shared" si="96"/>
        <v>999999</v>
      </c>
      <c r="FT17" s="37">
        <f t="shared" si="97"/>
        <v>1</v>
      </c>
      <c r="FU17" s="37">
        <f t="shared" si="98"/>
        <v>999999</v>
      </c>
      <c r="FV17" s="37">
        <f t="shared" si="41"/>
        <v>1</v>
      </c>
      <c r="FW17" s="37">
        <f t="shared" si="99"/>
        <v>0</v>
      </c>
      <c r="FX17" s="37">
        <f t="shared" si="100"/>
        <v>259891</v>
      </c>
      <c r="FY17" s="37">
        <f t="shared" si="101"/>
        <v>86804</v>
      </c>
      <c r="FZ17" s="37">
        <f t="shared" si="129"/>
        <v>0</v>
      </c>
      <c r="GA17" s="38">
        <f t="shared" si="43"/>
        <v>7</v>
      </c>
      <c r="GB17" s="39">
        <f t="shared" si="44"/>
        <v>0.28599999999999998</v>
      </c>
      <c r="GC17" s="39">
        <f t="shared" si="45"/>
        <v>0.33400000000000002</v>
      </c>
      <c r="GD17" s="40">
        <f t="shared" si="46"/>
        <v>8.6800000000000002E-2</v>
      </c>
      <c r="GE17" s="41">
        <f t="shared" si="102"/>
        <v>86800</v>
      </c>
      <c r="GF17" s="41" t="str">
        <f t="shared" si="103"/>
        <v>改定</v>
      </c>
      <c r="GG17" s="41"/>
      <c r="GH17" s="45">
        <f t="shared" si="104"/>
        <v>0.33400000000000002</v>
      </c>
      <c r="GI17" s="44">
        <f>12</f>
        <v>12</v>
      </c>
      <c r="GJ17" s="37">
        <f t="shared" si="105"/>
        <v>0</v>
      </c>
      <c r="GK17" s="37"/>
      <c r="GL17" s="37">
        <f t="shared" si="47"/>
        <v>0</v>
      </c>
      <c r="GM17" s="37">
        <f t="shared" si="106"/>
        <v>0</v>
      </c>
      <c r="GN17" s="43">
        <f t="shared" si="48"/>
        <v>1</v>
      </c>
      <c r="GO17" s="41">
        <f t="shared" si="107"/>
        <v>0</v>
      </c>
      <c r="GP17" s="37">
        <f t="shared" si="108"/>
        <v>1</v>
      </c>
      <c r="GQ17" s="37">
        <f t="shared" si="109"/>
        <v>999999</v>
      </c>
      <c r="GR17" s="37"/>
    </row>
    <row r="18" spans="2:200" ht="15" customHeight="1">
      <c r="B18" s="74">
        <v>11</v>
      </c>
      <c r="C18" s="75" t="str">
        <f t="shared" si="0"/>
        <v>令和11年分</v>
      </c>
      <c r="D18" s="76">
        <f ca="1">OFFSET(S18,VLOOKUP($L$3,各種設定!$E$2:$F$8,2,FALSE),VLOOKUP($L$3,各種設定!$E$2:$G$8,3,FALSE))</f>
        <v>1000000</v>
      </c>
      <c r="E18" s="76">
        <f ca="1">OFFSET(AB18,VLOOKUP($L$3,各種設定!$E$2:$F$8,2,FALSE),VLOOKUP($L$3,各種設定!$E$2:$G$8,3,FALSE))</f>
        <v>7</v>
      </c>
      <c r="F18" s="77">
        <f ca="1">OFFSET(AI18,VLOOKUP($L$3,各種設定!$E$2:$F$8,2,FALSE),VLOOKUP($L$3,各種設定!$E$2:$G$8,3,FALSE))</f>
        <v>0.14299999999999999</v>
      </c>
      <c r="G18" s="76">
        <f ca="1">OFFSET(AJ18,VLOOKUP($L$3,各種設定!$E$2:$F$8,2,FALSE),VLOOKUP($L$3,各種設定!$E$2:$G$8,3,FALSE))</f>
        <v>12</v>
      </c>
      <c r="H18" s="76">
        <f ca="1">OFFSET(AK18,VLOOKUP($L$3,各種設定!$E$2:$F$8,2,FALSE),VLOOKUP($L$3,各種設定!$E$2:$G$8,3,FALSE))</f>
        <v>0</v>
      </c>
      <c r="I18" s="78"/>
      <c r="J18" s="76">
        <f ca="1">OFFSET(AN18,VLOOKUP($L$3,各種設定!$E$2:$F$8,2,FALSE),VLOOKUP($L$3,各種設定!$E$2:$G$8,3,FALSE))</f>
        <v>0</v>
      </c>
      <c r="K18" s="80">
        <f t="shared" si="110"/>
        <v>1</v>
      </c>
      <c r="L18" s="76">
        <f ca="1">OFFSET(AP18,VLOOKUP($L$3,各種設定!$E$2:$F$8,2,FALSE),VLOOKUP($L$3,各種設定!$E$2:$G$8,3,FALSE))</f>
        <v>0</v>
      </c>
      <c r="M18" s="76">
        <f ca="1">OFFSET(AQ18,VLOOKUP($L$3,各種設定!$E$2:$F$8,2,FALSE),VLOOKUP($L$3,各種設定!$E$2:$G$8,3,FALSE))</f>
        <v>1</v>
      </c>
      <c r="N18" s="76">
        <f ca="1">OFFSET(AS18,VLOOKUP($L$3,各種設定!$E$2:$F$8,2,FALSE),VLOOKUP($L$3,各種設定!$E$2:$G$8,3,FALSE))</f>
        <v>0</v>
      </c>
      <c r="P18" s="35" t="str">
        <f t="shared" si="49"/>
        <v>令和11年分</v>
      </c>
      <c r="Q18" s="35">
        <f t="shared" si="121"/>
        <v>2029</v>
      </c>
      <c r="R18" s="36">
        <f t="shared" si="50"/>
        <v>1000000</v>
      </c>
      <c r="S18" s="37">
        <f t="shared" si="51"/>
        <v>1000000</v>
      </c>
      <c r="T18" s="37">
        <f t="shared" si="122"/>
        <v>999999</v>
      </c>
      <c r="U18" s="38"/>
      <c r="V18" s="37">
        <f t="shared" si="124"/>
        <v>999999</v>
      </c>
      <c r="W18" s="37">
        <f t="shared" si="125"/>
        <v>1</v>
      </c>
      <c r="X18" s="38"/>
      <c r="Y18" s="38"/>
      <c r="Z18" s="38"/>
      <c r="AA18" s="38"/>
      <c r="AB18" s="38"/>
      <c r="AC18" s="39"/>
      <c r="AD18" s="39"/>
      <c r="AE18" s="40"/>
      <c r="AF18" s="41"/>
      <c r="AG18" s="41"/>
      <c r="AH18" s="41"/>
      <c r="AI18" s="38"/>
      <c r="AJ18" s="38"/>
      <c r="AK18" s="38"/>
      <c r="AL18" s="38"/>
      <c r="AM18" s="38"/>
      <c r="AN18" s="38"/>
      <c r="AO18" s="38"/>
      <c r="AP18" s="38"/>
      <c r="AQ18" s="37">
        <f t="shared" si="52"/>
        <v>1</v>
      </c>
      <c r="AR18" s="37">
        <f t="shared" si="53"/>
        <v>999999</v>
      </c>
      <c r="AS18" s="38"/>
      <c r="AU18" s="35" t="str">
        <f t="shared" si="1"/>
        <v>令和11年分</v>
      </c>
      <c r="AV18" s="35">
        <f t="shared" si="111"/>
        <v>2029</v>
      </c>
      <c r="AW18" s="36">
        <f t="shared" si="112"/>
        <v>1000000</v>
      </c>
      <c r="AX18" s="37">
        <f t="shared" si="54"/>
        <v>900000</v>
      </c>
      <c r="AY18" s="37">
        <f t="shared" si="55"/>
        <v>950000</v>
      </c>
      <c r="AZ18" s="37">
        <f t="shared" si="2"/>
        <v>127800</v>
      </c>
      <c r="BA18" s="37">
        <f t="shared" si="56"/>
        <v>970000</v>
      </c>
      <c r="BB18" s="37">
        <f t="shared" si="3"/>
        <v>30000</v>
      </c>
      <c r="BC18" s="37">
        <f t="shared" si="4"/>
        <v>0</v>
      </c>
      <c r="BD18" s="37">
        <f t="shared" si="127"/>
        <v>10000</v>
      </c>
      <c r="BE18" s="37">
        <f t="shared" si="6"/>
        <v>0</v>
      </c>
      <c r="BF18" s="37">
        <f t="shared" si="7"/>
        <v>10000</v>
      </c>
      <c r="BG18" s="38">
        <f t="shared" si="8"/>
        <v>7</v>
      </c>
      <c r="BH18" s="39"/>
      <c r="BI18" s="39"/>
      <c r="BJ18" s="40"/>
      <c r="BK18" s="41"/>
      <c r="BL18" s="41"/>
      <c r="BM18" s="41"/>
      <c r="BN18" s="38">
        <f t="shared" si="9"/>
        <v>0.14199999999999999</v>
      </c>
      <c r="BO18" s="44">
        <f>12</f>
        <v>12</v>
      </c>
      <c r="BP18" s="37">
        <f t="shared" si="10"/>
        <v>10000</v>
      </c>
      <c r="BQ18" s="37"/>
      <c r="BR18" s="37">
        <f t="shared" si="11"/>
        <v>0</v>
      </c>
      <c r="BS18" s="37">
        <f t="shared" si="57"/>
        <v>10000</v>
      </c>
      <c r="BT18" s="43">
        <f t="shared" si="12"/>
        <v>1</v>
      </c>
      <c r="BU18" s="41">
        <f t="shared" si="123"/>
        <v>10000</v>
      </c>
      <c r="BV18" s="37">
        <f t="shared" si="13"/>
        <v>20000</v>
      </c>
      <c r="BW18" s="37">
        <f t="shared" si="58"/>
        <v>980000</v>
      </c>
      <c r="BX18" s="37" t="str">
        <f t="shared" si="126"/>
        <v>均等償却</v>
      </c>
      <c r="BZ18" s="35" t="str">
        <f t="shared" si="15"/>
        <v>令和11年分</v>
      </c>
      <c r="CA18" s="35">
        <f t="shared" si="113"/>
        <v>2029</v>
      </c>
      <c r="CB18" s="36">
        <f t="shared" si="114"/>
        <v>1000000</v>
      </c>
      <c r="CC18" s="37">
        <f t="shared" si="59"/>
        <v>1000000</v>
      </c>
      <c r="CD18" s="37">
        <f t="shared" si="60"/>
        <v>999999</v>
      </c>
      <c r="CE18" s="37">
        <f t="shared" si="16"/>
        <v>143000</v>
      </c>
      <c r="CF18" s="37">
        <f t="shared" si="61"/>
        <v>999999</v>
      </c>
      <c r="CG18" s="37">
        <f t="shared" si="17"/>
        <v>1</v>
      </c>
      <c r="CH18" s="37">
        <f t="shared" si="62"/>
        <v>0</v>
      </c>
      <c r="CI18" s="37"/>
      <c r="CJ18" s="37"/>
      <c r="CK18" s="37">
        <f t="shared" si="63"/>
        <v>0</v>
      </c>
      <c r="CL18" s="38">
        <f t="shared" si="18"/>
        <v>7</v>
      </c>
      <c r="CM18" s="39"/>
      <c r="CN18" s="39"/>
      <c r="CO18" s="40"/>
      <c r="CP18" s="41"/>
      <c r="CQ18" s="41"/>
      <c r="CR18" s="41"/>
      <c r="CS18" s="38">
        <f t="shared" si="19"/>
        <v>0.14299999999999999</v>
      </c>
      <c r="CT18" s="44">
        <f>12</f>
        <v>12</v>
      </c>
      <c r="CU18" s="37">
        <f t="shared" si="20"/>
        <v>0</v>
      </c>
      <c r="CV18" s="37"/>
      <c r="CW18" s="37">
        <f t="shared" si="21"/>
        <v>0</v>
      </c>
      <c r="CX18" s="37">
        <f t="shared" si="64"/>
        <v>0</v>
      </c>
      <c r="CY18" s="43">
        <f t="shared" si="22"/>
        <v>1</v>
      </c>
      <c r="CZ18" s="41">
        <f t="shared" si="65"/>
        <v>0</v>
      </c>
      <c r="DA18" s="37">
        <f t="shared" si="66"/>
        <v>1</v>
      </c>
      <c r="DB18" s="37">
        <f t="shared" si="67"/>
        <v>999999</v>
      </c>
      <c r="DC18" s="37"/>
      <c r="DE18" s="35" t="str">
        <f t="shared" si="23"/>
        <v>令和11年分</v>
      </c>
      <c r="DF18" s="35">
        <f t="shared" si="115"/>
        <v>2029</v>
      </c>
      <c r="DG18" s="36">
        <f t="shared" si="116"/>
        <v>1000000</v>
      </c>
      <c r="DH18" s="37">
        <f t="shared" si="68"/>
        <v>1000000</v>
      </c>
      <c r="DI18" s="37">
        <f t="shared" si="69"/>
        <v>950000</v>
      </c>
      <c r="DJ18" s="37">
        <f t="shared" si="70"/>
        <v>14000</v>
      </c>
      <c r="DK18" s="37">
        <f t="shared" si="71"/>
        <v>950000</v>
      </c>
      <c r="DL18" s="37">
        <f t="shared" si="72"/>
        <v>50000</v>
      </c>
      <c r="DM18" s="37">
        <f t="shared" si="73"/>
        <v>0</v>
      </c>
      <c r="DN18" s="37">
        <f t="shared" si="130"/>
        <v>10000</v>
      </c>
      <c r="DO18" s="37">
        <f t="shared" si="25"/>
        <v>0</v>
      </c>
      <c r="DP18" s="37">
        <f t="shared" si="74"/>
        <v>10000</v>
      </c>
      <c r="DQ18" s="38">
        <f t="shared" si="75"/>
        <v>7</v>
      </c>
      <c r="DR18" s="39"/>
      <c r="DS18" s="39"/>
      <c r="DT18" s="40"/>
      <c r="DU18" s="41"/>
      <c r="DV18" s="41"/>
      <c r="DW18" s="41"/>
      <c r="DX18" s="38">
        <f t="shared" si="26"/>
        <v>0.28000000000000003</v>
      </c>
      <c r="DY18" s="44">
        <f>12</f>
        <v>12</v>
      </c>
      <c r="DZ18" s="37">
        <f t="shared" si="27"/>
        <v>10000</v>
      </c>
      <c r="EA18" s="37"/>
      <c r="EB18" s="37">
        <f t="shared" si="28"/>
        <v>0</v>
      </c>
      <c r="EC18" s="37">
        <f t="shared" si="76"/>
        <v>10000</v>
      </c>
      <c r="ED18" s="43">
        <f t="shared" si="29"/>
        <v>1</v>
      </c>
      <c r="EE18" s="41">
        <f t="shared" si="77"/>
        <v>10000</v>
      </c>
      <c r="EF18" s="37">
        <f t="shared" si="78"/>
        <v>40000</v>
      </c>
      <c r="EG18" s="37">
        <f t="shared" si="79"/>
        <v>960000</v>
      </c>
      <c r="EH18" s="37" t="str">
        <f t="shared" si="128"/>
        <v>均等償却</v>
      </c>
      <c r="EJ18" s="35" t="str">
        <f t="shared" si="31"/>
        <v>令和11年分</v>
      </c>
      <c r="EK18" s="35">
        <f t="shared" si="117"/>
        <v>2029</v>
      </c>
      <c r="EL18" s="36">
        <f t="shared" si="118"/>
        <v>1000000</v>
      </c>
      <c r="EM18" s="37">
        <f t="shared" si="80"/>
        <v>1000000</v>
      </c>
      <c r="EN18" s="37">
        <f t="shared" si="81"/>
        <v>999999</v>
      </c>
      <c r="EO18" s="37">
        <f t="shared" si="82"/>
        <v>1</v>
      </c>
      <c r="EP18" s="37">
        <f t="shared" si="83"/>
        <v>999999</v>
      </c>
      <c r="EQ18" s="37">
        <f t="shared" si="32"/>
        <v>1</v>
      </c>
      <c r="ER18" s="37">
        <f t="shared" si="84"/>
        <v>0</v>
      </c>
      <c r="ES18" s="37">
        <f t="shared" si="85"/>
        <v>109913</v>
      </c>
      <c r="ET18" s="37">
        <f t="shared" si="86"/>
        <v>54957</v>
      </c>
      <c r="EU18" s="37">
        <f>IF(FA18="改定",MIN(ET18,ER18),MIN(EO18,ER18))</f>
        <v>0</v>
      </c>
      <c r="EV18" s="38">
        <f t="shared" si="34"/>
        <v>7</v>
      </c>
      <c r="EW18" s="39">
        <f t="shared" si="35"/>
        <v>0.35699999999999998</v>
      </c>
      <c r="EX18" s="39">
        <f t="shared" si="36"/>
        <v>0.5</v>
      </c>
      <c r="EY18" s="40">
        <f t="shared" si="37"/>
        <v>5.4960000000000002E-2</v>
      </c>
      <c r="EZ18" s="41">
        <f t="shared" si="87"/>
        <v>54960</v>
      </c>
      <c r="FA18" s="41" t="str">
        <f t="shared" si="88"/>
        <v>改定</v>
      </c>
      <c r="FB18" s="41"/>
      <c r="FC18" s="45">
        <f t="shared" si="89"/>
        <v>0.5</v>
      </c>
      <c r="FD18" s="44">
        <f>12</f>
        <v>12</v>
      </c>
      <c r="FE18" s="37">
        <f t="shared" si="90"/>
        <v>0</v>
      </c>
      <c r="FF18" s="37"/>
      <c r="FG18" s="37">
        <f t="shared" si="38"/>
        <v>0</v>
      </c>
      <c r="FH18" s="37">
        <f t="shared" si="91"/>
        <v>0</v>
      </c>
      <c r="FI18" s="43">
        <f t="shared" si="39"/>
        <v>1</v>
      </c>
      <c r="FJ18" s="41">
        <f t="shared" si="92"/>
        <v>0</v>
      </c>
      <c r="FK18" s="37">
        <f t="shared" si="93"/>
        <v>1</v>
      </c>
      <c r="FL18" s="37">
        <f t="shared" si="94"/>
        <v>999999</v>
      </c>
      <c r="FM18" s="37"/>
      <c r="FO18" s="35" t="str">
        <f t="shared" si="40"/>
        <v>令和11年分</v>
      </c>
      <c r="FP18" s="35">
        <f t="shared" si="119"/>
        <v>2029</v>
      </c>
      <c r="FQ18" s="36">
        <f t="shared" si="120"/>
        <v>1000000</v>
      </c>
      <c r="FR18" s="37">
        <f t="shared" si="95"/>
        <v>1000000</v>
      </c>
      <c r="FS18" s="37">
        <f t="shared" si="96"/>
        <v>999999</v>
      </c>
      <c r="FT18" s="37">
        <f t="shared" si="97"/>
        <v>1</v>
      </c>
      <c r="FU18" s="37">
        <f t="shared" si="98"/>
        <v>999999</v>
      </c>
      <c r="FV18" s="37">
        <f t="shared" si="41"/>
        <v>1</v>
      </c>
      <c r="FW18" s="37">
        <f t="shared" si="99"/>
        <v>0</v>
      </c>
      <c r="FX18" s="37">
        <f t="shared" si="100"/>
        <v>259891</v>
      </c>
      <c r="FY18" s="37">
        <f t="shared" si="101"/>
        <v>86804</v>
      </c>
      <c r="FZ18" s="37">
        <f t="shared" si="129"/>
        <v>0</v>
      </c>
      <c r="GA18" s="38">
        <f t="shared" si="43"/>
        <v>7</v>
      </c>
      <c r="GB18" s="39">
        <f t="shared" si="44"/>
        <v>0.28599999999999998</v>
      </c>
      <c r="GC18" s="39">
        <f t="shared" si="45"/>
        <v>0.33400000000000002</v>
      </c>
      <c r="GD18" s="40">
        <f t="shared" si="46"/>
        <v>8.6800000000000002E-2</v>
      </c>
      <c r="GE18" s="41">
        <f t="shared" si="102"/>
        <v>86800</v>
      </c>
      <c r="GF18" s="41" t="str">
        <f t="shared" si="103"/>
        <v>改定</v>
      </c>
      <c r="GG18" s="41"/>
      <c r="GH18" s="45">
        <f t="shared" si="104"/>
        <v>0.33400000000000002</v>
      </c>
      <c r="GI18" s="44">
        <f>12</f>
        <v>12</v>
      </c>
      <c r="GJ18" s="37">
        <f t="shared" si="105"/>
        <v>0</v>
      </c>
      <c r="GK18" s="37"/>
      <c r="GL18" s="37">
        <f t="shared" si="47"/>
        <v>0</v>
      </c>
      <c r="GM18" s="37">
        <f t="shared" si="106"/>
        <v>0</v>
      </c>
      <c r="GN18" s="43">
        <f t="shared" si="48"/>
        <v>1</v>
      </c>
      <c r="GO18" s="41">
        <f t="shared" si="107"/>
        <v>0</v>
      </c>
      <c r="GP18" s="37">
        <f t="shared" si="108"/>
        <v>1</v>
      </c>
      <c r="GQ18" s="37">
        <f t="shared" si="109"/>
        <v>999999</v>
      </c>
      <c r="GR18" s="37"/>
    </row>
    <row r="19" spans="2:200" ht="15" customHeight="1">
      <c r="B19" s="74">
        <v>12</v>
      </c>
      <c r="C19" s="75" t="str">
        <f t="shared" si="0"/>
        <v>令和12年分</v>
      </c>
      <c r="D19" s="76">
        <f ca="1">OFFSET(S19,VLOOKUP($L$3,各種設定!$E$2:$F$8,2,FALSE),VLOOKUP($L$3,各種設定!$E$2:$G$8,3,FALSE))</f>
        <v>1000000</v>
      </c>
      <c r="E19" s="76">
        <f ca="1">OFFSET(AB19,VLOOKUP($L$3,各種設定!$E$2:$F$8,2,FALSE),VLOOKUP($L$3,各種設定!$E$2:$G$8,3,FALSE))</f>
        <v>7</v>
      </c>
      <c r="F19" s="77">
        <f ca="1">OFFSET(AI19,VLOOKUP($L$3,各種設定!$E$2:$F$8,2,FALSE),VLOOKUP($L$3,各種設定!$E$2:$G$8,3,FALSE))</f>
        <v>0.14299999999999999</v>
      </c>
      <c r="G19" s="76">
        <f ca="1">OFFSET(AJ19,VLOOKUP($L$3,各種設定!$E$2:$F$8,2,FALSE),VLOOKUP($L$3,各種設定!$E$2:$G$8,3,FALSE))</f>
        <v>12</v>
      </c>
      <c r="H19" s="76">
        <f ca="1">OFFSET(AK19,VLOOKUP($L$3,各種設定!$E$2:$F$8,2,FALSE),VLOOKUP($L$3,各種設定!$E$2:$G$8,3,FALSE))</f>
        <v>0</v>
      </c>
      <c r="I19" s="78"/>
      <c r="J19" s="76">
        <f ca="1">OFFSET(AN19,VLOOKUP($L$3,各種設定!$E$2:$F$8,2,FALSE),VLOOKUP($L$3,各種設定!$E$2:$G$8,3,FALSE))</f>
        <v>0</v>
      </c>
      <c r="K19" s="80">
        <f t="shared" si="110"/>
        <v>1</v>
      </c>
      <c r="L19" s="76">
        <f ca="1">OFFSET(AP19,VLOOKUP($L$3,各種設定!$E$2:$F$8,2,FALSE),VLOOKUP($L$3,各種設定!$E$2:$G$8,3,FALSE))</f>
        <v>0</v>
      </c>
      <c r="M19" s="76">
        <f ca="1">OFFSET(AQ19,VLOOKUP($L$3,各種設定!$E$2:$F$8,2,FALSE),VLOOKUP($L$3,各種設定!$E$2:$G$8,3,FALSE))</f>
        <v>1</v>
      </c>
      <c r="N19" s="76">
        <f ca="1">OFFSET(AS19,VLOOKUP($L$3,各種設定!$E$2:$F$8,2,FALSE),VLOOKUP($L$3,各種設定!$E$2:$G$8,3,FALSE))</f>
        <v>0</v>
      </c>
      <c r="P19" s="35" t="str">
        <f t="shared" si="49"/>
        <v>令和12年分</v>
      </c>
      <c r="Q19" s="35">
        <f t="shared" si="121"/>
        <v>2030</v>
      </c>
      <c r="R19" s="36">
        <f t="shared" si="50"/>
        <v>1000000</v>
      </c>
      <c r="S19" s="37">
        <f t="shared" si="51"/>
        <v>1000000</v>
      </c>
      <c r="T19" s="37">
        <f t="shared" si="122"/>
        <v>999999</v>
      </c>
      <c r="U19" s="38"/>
      <c r="V19" s="37">
        <f t="shared" si="124"/>
        <v>999999</v>
      </c>
      <c r="W19" s="37">
        <f t="shared" si="125"/>
        <v>1</v>
      </c>
      <c r="X19" s="38"/>
      <c r="Y19" s="38"/>
      <c r="Z19" s="38"/>
      <c r="AA19" s="38"/>
      <c r="AB19" s="38"/>
      <c r="AC19" s="39"/>
      <c r="AD19" s="39"/>
      <c r="AE19" s="40"/>
      <c r="AF19" s="41"/>
      <c r="AG19" s="41"/>
      <c r="AH19" s="41"/>
      <c r="AI19" s="38"/>
      <c r="AJ19" s="38"/>
      <c r="AK19" s="38"/>
      <c r="AL19" s="38"/>
      <c r="AM19" s="38"/>
      <c r="AN19" s="38"/>
      <c r="AO19" s="38"/>
      <c r="AP19" s="38"/>
      <c r="AQ19" s="37">
        <f t="shared" si="52"/>
        <v>1</v>
      </c>
      <c r="AR19" s="37">
        <f t="shared" si="53"/>
        <v>999999</v>
      </c>
      <c r="AS19" s="38"/>
      <c r="AU19" s="35" t="str">
        <f t="shared" si="1"/>
        <v>令和12年分</v>
      </c>
      <c r="AV19" s="35">
        <f t="shared" si="111"/>
        <v>2030</v>
      </c>
      <c r="AW19" s="36">
        <f t="shared" si="112"/>
        <v>1000000</v>
      </c>
      <c r="AX19" s="37">
        <f t="shared" si="54"/>
        <v>900000</v>
      </c>
      <c r="AY19" s="37">
        <f t="shared" si="55"/>
        <v>950000</v>
      </c>
      <c r="AZ19" s="37">
        <f t="shared" si="2"/>
        <v>127800</v>
      </c>
      <c r="BA19" s="37">
        <f t="shared" si="56"/>
        <v>980000</v>
      </c>
      <c r="BB19" s="37">
        <f t="shared" si="3"/>
        <v>20000</v>
      </c>
      <c r="BC19" s="37">
        <f t="shared" si="4"/>
        <v>0</v>
      </c>
      <c r="BD19" s="37">
        <f t="shared" si="127"/>
        <v>10000</v>
      </c>
      <c r="BE19" s="37">
        <f t="shared" si="6"/>
        <v>0</v>
      </c>
      <c r="BF19" s="37">
        <f t="shared" si="7"/>
        <v>10000</v>
      </c>
      <c r="BG19" s="38">
        <f t="shared" si="8"/>
        <v>7</v>
      </c>
      <c r="BH19" s="39"/>
      <c r="BI19" s="39"/>
      <c r="BJ19" s="40"/>
      <c r="BK19" s="41"/>
      <c r="BL19" s="41"/>
      <c r="BM19" s="41"/>
      <c r="BN19" s="38">
        <f t="shared" si="9"/>
        <v>0.14199999999999999</v>
      </c>
      <c r="BO19" s="44">
        <f>12</f>
        <v>12</v>
      </c>
      <c r="BP19" s="37">
        <f t="shared" si="10"/>
        <v>10000</v>
      </c>
      <c r="BQ19" s="37"/>
      <c r="BR19" s="37">
        <f t="shared" si="11"/>
        <v>0</v>
      </c>
      <c r="BS19" s="37">
        <f t="shared" si="57"/>
        <v>10000</v>
      </c>
      <c r="BT19" s="43">
        <f t="shared" si="12"/>
        <v>1</v>
      </c>
      <c r="BU19" s="41">
        <f t="shared" si="123"/>
        <v>10000</v>
      </c>
      <c r="BV19" s="37">
        <f t="shared" si="13"/>
        <v>10000</v>
      </c>
      <c r="BW19" s="37">
        <f t="shared" si="58"/>
        <v>990000</v>
      </c>
      <c r="BX19" s="37" t="str">
        <f t="shared" si="126"/>
        <v>均等償却</v>
      </c>
      <c r="BZ19" s="35" t="str">
        <f t="shared" si="15"/>
        <v>令和12年分</v>
      </c>
      <c r="CA19" s="35">
        <f t="shared" si="113"/>
        <v>2030</v>
      </c>
      <c r="CB19" s="36">
        <f t="shared" si="114"/>
        <v>1000000</v>
      </c>
      <c r="CC19" s="37">
        <f t="shared" si="59"/>
        <v>1000000</v>
      </c>
      <c r="CD19" s="37">
        <f t="shared" si="60"/>
        <v>999999</v>
      </c>
      <c r="CE19" s="37">
        <f t="shared" si="16"/>
        <v>143000</v>
      </c>
      <c r="CF19" s="37">
        <f t="shared" ref="CF19:CF36" si="131">DB18</f>
        <v>999999</v>
      </c>
      <c r="CG19" s="37">
        <f t="shared" si="17"/>
        <v>1</v>
      </c>
      <c r="CH19" s="37">
        <f t="shared" si="62"/>
        <v>0</v>
      </c>
      <c r="CI19" s="37"/>
      <c r="CJ19" s="37"/>
      <c r="CK19" s="37">
        <f t="shared" si="63"/>
        <v>0</v>
      </c>
      <c r="CL19" s="38">
        <f t="shared" si="18"/>
        <v>7</v>
      </c>
      <c r="CM19" s="39"/>
      <c r="CN19" s="39"/>
      <c r="CO19" s="40"/>
      <c r="CP19" s="41"/>
      <c r="CQ19" s="41"/>
      <c r="CR19" s="41"/>
      <c r="CS19" s="38">
        <f t="shared" si="19"/>
        <v>0.14299999999999999</v>
      </c>
      <c r="CT19" s="44">
        <f>12</f>
        <v>12</v>
      </c>
      <c r="CU19" s="37">
        <f t="shared" si="20"/>
        <v>0</v>
      </c>
      <c r="CV19" s="37"/>
      <c r="CW19" s="37">
        <f t="shared" si="21"/>
        <v>0</v>
      </c>
      <c r="CX19" s="37">
        <f t="shared" si="64"/>
        <v>0</v>
      </c>
      <c r="CY19" s="43">
        <f t="shared" si="22"/>
        <v>1</v>
      </c>
      <c r="CZ19" s="41">
        <f t="shared" si="65"/>
        <v>0</v>
      </c>
      <c r="DA19" s="37">
        <f t="shared" si="66"/>
        <v>1</v>
      </c>
      <c r="DB19" s="37">
        <f t="shared" si="67"/>
        <v>999999</v>
      </c>
      <c r="DC19" s="37"/>
      <c r="DE19" s="35" t="str">
        <f t="shared" si="23"/>
        <v>令和12年分</v>
      </c>
      <c r="DF19" s="35">
        <f t="shared" si="115"/>
        <v>2030</v>
      </c>
      <c r="DG19" s="36">
        <f t="shared" si="116"/>
        <v>1000000</v>
      </c>
      <c r="DH19" s="37">
        <f t="shared" si="68"/>
        <v>1000000</v>
      </c>
      <c r="DI19" s="37">
        <f t="shared" si="69"/>
        <v>950000</v>
      </c>
      <c r="DJ19" s="37">
        <f t="shared" si="70"/>
        <v>11200</v>
      </c>
      <c r="DK19" s="37">
        <f t="shared" si="71"/>
        <v>960000</v>
      </c>
      <c r="DL19" s="37">
        <f t="shared" si="72"/>
        <v>40000</v>
      </c>
      <c r="DM19" s="37">
        <f t="shared" si="73"/>
        <v>0</v>
      </c>
      <c r="DN19" s="37">
        <f t="shared" si="130"/>
        <v>10000</v>
      </c>
      <c r="DO19" s="37">
        <f t="shared" si="25"/>
        <v>0</v>
      </c>
      <c r="DP19" s="37">
        <f t="shared" si="74"/>
        <v>10000</v>
      </c>
      <c r="DQ19" s="38">
        <f t="shared" si="75"/>
        <v>7</v>
      </c>
      <c r="DR19" s="39"/>
      <c r="DS19" s="39"/>
      <c r="DT19" s="40"/>
      <c r="DU19" s="41"/>
      <c r="DV19" s="41"/>
      <c r="DW19" s="41"/>
      <c r="DX19" s="38">
        <f t="shared" si="26"/>
        <v>0.28000000000000003</v>
      </c>
      <c r="DY19" s="44">
        <f>12</f>
        <v>12</v>
      </c>
      <c r="DZ19" s="37">
        <f t="shared" si="27"/>
        <v>10000</v>
      </c>
      <c r="EA19" s="37"/>
      <c r="EB19" s="37">
        <f t="shared" si="28"/>
        <v>0</v>
      </c>
      <c r="EC19" s="37">
        <f t="shared" si="76"/>
        <v>10000</v>
      </c>
      <c r="ED19" s="43">
        <f t="shared" si="29"/>
        <v>1</v>
      </c>
      <c r="EE19" s="41">
        <f t="shared" si="77"/>
        <v>10000</v>
      </c>
      <c r="EF19" s="37">
        <f t="shared" si="78"/>
        <v>30000</v>
      </c>
      <c r="EG19" s="37">
        <f t="shared" si="79"/>
        <v>970000</v>
      </c>
      <c r="EH19" s="37" t="str">
        <f t="shared" si="128"/>
        <v>均等償却</v>
      </c>
      <c r="EJ19" s="35" t="str">
        <f t="shared" si="31"/>
        <v>令和12年分</v>
      </c>
      <c r="EK19" s="35">
        <f t="shared" si="117"/>
        <v>2030</v>
      </c>
      <c r="EL19" s="36">
        <f t="shared" si="118"/>
        <v>1000000</v>
      </c>
      <c r="EM19" s="37">
        <f t="shared" si="80"/>
        <v>1000000</v>
      </c>
      <c r="EN19" s="37">
        <f t="shared" si="81"/>
        <v>999999</v>
      </c>
      <c r="EO19" s="37">
        <f t="shared" ref="EO19:EO36" si="132">ROUNDUP(EQ19*EW19,0)</f>
        <v>1</v>
      </c>
      <c r="EP19" s="37">
        <f t="shared" ref="EP19:EP36" si="133">FL18</f>
        <v>999999</v>
      </c>
      <c r="EQ19" s="37">
        <f t="shared" ref="EQ19:EQ36" si="134">EL19-EP19</f>
        <v>1</v>
      </c>
      <c r="ER19" s="37">
        <f t="shared" si="84"/>
        <v>0</v>
      </c>
      <c r="ES19" s="37">
        <f t="shared" ref="ES19:ES36" si="135">IF(FA18="改定",ES18,IF(FA19="改定",EQ19,""))</f>
        <v>109913</v>
      </c>
      <c r="ET19" s="37">
        <f t="shared" ref="ET19:ET36" si="136">IF(FA19="改定",ROUNDUP(ES19*EX19,0),0)</f>
        <v>54957</v>
      </c>
      <c r="EU19" s="37">
        <f t="shared" ref="EU19:EU36" si="137">IF(FA19="改定",MIN(ET19,ER19),MIN(EO19,ER19))</f>
        <v>0</v>
      </c>
      <c r="EV19" s="38">
        <f t="shared" ref="EV19:EV36" si="138">IF(EK19&lt;2009,VLOOKUP($D$3,耐用年数,2,FALSE),VLOOKUP($D$3,耐用年数,3,FALSE))</f>
        <v>7</v>
      </c>
      <c r="EW19" s="39">
        <f t="shared" ref="EW19:EW36" si="139">VLOOKUP(EV19,H19定率,2,FALSE)</f>
        <v>0.35699999999999998</v>
      </c>
      <c r="EX19" s="39">
        <f t="shared" ref="EX19:EX36" si="140">VLOOKUP(EV19,H19定率,3,FALSE)</f>
        <v>0.5</v>
      </c>
      <c r="EY19" s="40">
        <f t="shared" ref="EY19:EY36" si="141">VLOOKUP(EV19,H19定率,4,FALSE)</f>
        <v>5.4960000000000002E-2</v>
      </c>
      <c r="EZ19" s="41">
        <f t="shared" ref="EZ19:EZ36" si="142">ROUND(EM19*EY19,0)</f>
        <v>54960</v>
      </c>
      <c r="FA19" s="41" t="str">
        <f t="shared" ref="FA19:FA36" si="143">IF(EO19&gt;EZ19,"","改定")</f>
        <v>改定</v>
      </c>
      <c r="FB19" s="41"/>
      <c r="FC19" s="45">
        <f t="shared" si="89"/>
        <v>0.5</v>
      </c>
      <c r="FD19" s="44">
        <f>12</f>
        <v>12</v>
      </c>
      <c r="FE19" s="37">
        <f t="shared" si="90"/>
        <v>0</v>
      </c>
      <c r="FF19" s="37"/>
      <c r="FG19" s="37">
        <f t="shared" si="38"/>
        <v>0</v>
      </c>
      <c r="FH19" s="37">
        <f t="shared" si="91"/>
        <v>0</v>
      </c>
      <c r="FI19" s="43">
        <f t="shared" si="39"/>
        <v>1</v>
      </c>
      <c r="FJ19" s="41">
        <f t="shared" si="92"/>
        <v>0</v>
      </c>
      <c r="FK19" s="37">
        <f t="shared" si="93"/>
        <v>1</v>
      </c>
      <c r="FL19" s="37">
        <f t="shared" si="94"/>
        <v>999999</v>
      </c>
      <c r="FM19" s="37"/>
      <c r="FO19" s="35" t="str">
        <f t="shared" si="40"/>
        <v>令和12年分</v>
      </c>
      <c r="FP19" s="35">
        <f t="shared" si="119"/>
        <v>2030</v>
      </c>
      <c r="FQ19" s="36">
        <f t="shared" si="120"/>
        <v>1000000</v>
      </c>
      <c r="FR19" s="37">
        <f t="shared" si="95"/>
        <v>1000000</v>
      </c>
      <c r="FS19" s="37">
        <f t="shared" si="96"/>
        <v>999999</v>
      </c>
      <c r="FT19" s="37">
        <f t="shared" si="97"/>
        <v>1</v>
      </c>
      <c r="FU19" s="37">
        <f t="shared" si="98"/>
        <v>999999</v>
      </c>
      <c r="FV19" s="37">
        <f t="shared" si="41"/>
        <v>1</v>
      </c>
      <c r="FW19" s="37">
        <f t="shared" si="99"/>
        <v>0</v>
      </c>
      <c r="FX19" s="37">
        <f t="shared" si="100"/>
        <v>259891</v>
      </c>
      <c r="FY19" s="37">
        <f t="shared" si="101"/>
        <v>86804</v>
      </c>
      <c r="FZ19" s="37">
        <f t="shared" si="129"/>
        <v>0</v>
      </c>
      <c r="GA19" s="38">
        <f t="shared" si="43"/>
        <v>7</v>
      </c>
      <c r="GB19" s="39">
        <f t="shared" si="44"/>
        <v>0.28599999999999998</v>
      </c>
      <c r="GC19" s="39">
        <f t="shared" si="45"/>
        <v>0.33400000000000002</v>
      </c>
      <c r="GD19" s="40">
        <f t="shared" si="46"/>
        <v>8.6800000000000002E-2</v>
      </c>
      <c r="GE19" s="41">
        <f t="shared" si="102"/>
        <v>86800</v>
      </c>
      <c r="GF19" s="41" t="str">
        <f t="shared" si="103"/>
        <v>改定</v>
      </c>
      <c r="GG19" s="41"/>
      <c r="GH19" s="45">
        <f t="shared" si="104"/>
        <v>0.33400000000000002</v>
      </c>
      <c r="GI19" s="44">
        <f>12</f>
        <v>12</v>
      </c>
      <c r="GJ19" s="37">
        <f t="shared" si="105"/>
        <v>0</v>
      </c>
      <c r="GK19" s="37"/>
      <c r="GL19" s="37">
        <f t="shared" si="47"/>
        <v>0</v>
      </c>
      <c r="GM19" s="37">
        <f t="shared" si="106"/>
        <v>0</v>
      </c>
      <c r="GN19" s="43">
        <f t="shared" si="48"/>
        <v>1</v>
      </c>
      <c r="GO19" s="41">
        <f t="shared" si="107"/>
        <v>0</v>
      </c>
      <c r="GP19" s="37">
        <f t="shared" si="108"/>
        <v>1</v>
      </c>
      <c r="GQ19" s="37">
        <f t="shared" si="109"/>
        <v>999999</v>
      </c>
      <c r="GR19" s="37"/>
    </row>
    <row r="20" spans="2:200" ht="15" customHeight="1">
      <c r="B20" s="74">
        <v>13</v>
      </c>
      <c r="C20" s="75" t="str">
        <f t="shared" si="0"/>
        <v>令和13年分</v>
      </c>
      <c r="D20" s="76">
        <f ca="1">OFFSET(S20,VLOOKUP($L$3,各種設定!$E$2:$F$8,2,FALSE),VLOOKUP($L$3,各種設定!$E$2:$G$8,3,FALSE))</f>
        <v>1000000</v>
      </c>
      <c r="E20" s="76">
        <f ca="1">OFFSET(AB20,VLOOKUP($L$3,各種設定!$E$2:$F$8,2,FALSE),VLOOKUP($L$3,各種設定!$E$2:$G$8,3,FALSE))</f>
        <v>7</v>
      </c>
      <c r="F20" s="77">
        <f ca="1">OFFSET(AI20,VLOOKUP($L$3,各種設定!$E$2:$F$8,2,FALSE),VLOOKUP($L$3,各種設定!$E$2:$G$8,3,FALSE))</f>
        <v>0.14299999999999999</v>
      </c>
      <c r="G20" s="76">
        <f ca="1">OFFSET(AJ20,VLOOKUP($L$3,各種設定!$E$2:$F$8,2,FALSE),VLOOKUP($L$3,各種設定!$E$2:$G$8,3,FALSE))</f>
        <v>12</v>
      </c>
      <c r="H20" s="76">
        <f ca="1">OFFSET(AK20,VLOOKUP($L$3,各種設定!$E$2:$F$8,2,FALSE),VLOOKUP($L$3,各種設定!$E$2:$G$8,3,FALSE))</f>
        <v>0</v>
      </c>
      <c r="I20" s="78"/>
      <c r="J20" s="76">
        <f ca="1">OFFSET(AN20,VLOOKUP($L$3,各種設定!$E$2:$F$8,2,FALSE),VLOOKUP($L$3,各種設定!$E$2:$G$8,3,FALSE))</f>
        <v>0</v>
      </c>
      <c r="K20" s="80">
        <f t="shared" si="110"/>
        <v>1</v>
      </c>
      <c r="L20" s="76">
        <f ca="1">OFFSET(AP20,VLOOKUP($L$3,各種設定!$E$2:$F$8,2,FALSE),VLOOKUP($L$3,各種設定!$E$2:$G$8,3,FALSE))</f>
        <v>0</v>
      </c>
      <c r="M20" s="76">
        <f ca="1">OFFSET(AQ20,VLOOKUP($L$3,各種設定!$E$2:$F$8,2,FALSE),VLOOKUP($L$3,各種設定!$E$2:$G$8,3,FALSE))</f>
        <v>1</v>
      </c>
      <c r="N20" s="76">
        <f ca="1">OFFSET(AS20,VLOOKUP($L$3,各種設定!$E$2:$F$8,2,FALSE),VLOOKUP($L$3,各種設定!$E$2:$G$8,3,FALSE))</f>
        <v>0</v>
      </c>
      <c r="P20" s="35" t="str">
        <f t="shared" si="49"/>
        <v>令和13年分</v>
      </c>
      <c r="Q20" s="35">
        <f t="shared" si="121"/>
        <v>2031</v>
      </c>
      <c r="R20" s="36">
        <f t="shared" si="50"/>
        <v>1000000</v>
      </c>
      <c r="S20" s="37">
        <f t="shared" si="51"/>
        <v>1000000</v>
      </c>
      <c r="T20" s="37">
        <f t="shared" si="122"/>
        <v>999999</v>
      </c>
      <c r="U20" s="38"/>
      <c r="V20" s="37">
        <f t="shared" si="124"/>
        <v>999999</v>
      </c>
      <c r="W20" s="37">
        <f t="shared" si="125"/>
        <v>1</v>
      </c>
      <c r="X20" s="38"/>
      <c r="Y20" s="38"/>
      <c r="Z20" s="38"/>
      <c r="AA20" s="38"/>
      <c r="AB20" s="38"/>
      <c r="AC20" s="39"/>
      <c r="AD20" s="39"/>
      <c r="AE20" s="40"/>
      <c r="AF20" s="41"/>
      <c r="AG20" s="41"/>
      <c r="AH20" s="41"/>
      <c r="AI20" s="38"/>
      <c r="AJ20" s="38"/>
      <c r="AK20" s="38"/>
      <c r="AL20" s="38"/>
      <c r="AM20" s="38"/>
      <c r="AN20" s="38"/>
      <c r="AO20" s="38"/>
      <c r="AP20" s="38"/>
      <c r="AQ20" s="37">
        <f t="shared" si="52"/>
        <v>1</v>
      </c>
      <c r="AR20" s="37">
        <f t="shared" si="53"/>
        <v>999999</v>
      </c>
      <c r="AS20" s="38"/>
      <c r="AU20" s="35" t="str">
        <f t="shared" si="1"/>
        <v>令和13年分</v>
      </c>
      <c r="AV20" s="35">
        <f t="shared" si="111"/>
        <v>2031</v>
      </c>
      <c r="AW20" s="36">
        <f t="shared" si="112"/>
        <v>1000000</v>
      </c>
      <c r="AX20" s="37">
        <f t="shared" si="54"/>
        <v>900000</v>
      </c>
      <c r="AY20" s="37">
        <f t="shared" si="55"/>
        <v>950000</v>
      </c>
      <c r="AZ20" s="37">
        <f t="shared" si="2"/>
        <v>127800</v>
      </c>
      <c r="BA20" s="37">
        <f t="shared" si="56"/>
        <v>990000</v>
      </c>
      <c r="BB20" s="37">
        <f t="shared" si="3"/>
        <v>10000</v>
      </c>
      <c r="BC20" s="37">
        <f t="shared" si="4"/>
        <v>0</v>
      </c>
      <c r="BD20" s="37">
        <f t="shared" si="127"/>
        <v>10000</v>
      </c>
      <c r="BE20" s="37">
        <f t="shared" si="6"/>
        <v>9999</v>
      </c>
      <c r="BF20" s="37">
        <f t="shared" si="7"/>
        <v>9999</v>
      </c>
      <c r="BG20" s="38">
        <f t="shared" si="8"/>
        <v>7</v>
      </c>
      <c r="BH20" s="39"/>
      <c r="BI20" s="39"/>
      <c r="BJ20" s="40"/>
      <c r="BK20" s="41"/>
      <c r="BL20" s="41"/>
      <c r="BM20" s="41"/>
      <c r="BN20" s="38">
        <f t="shared" si="9"/>
        <v>0.14199999999999999</v>
      </c>
      <c r="BO20" s="44">
        <f>12</f>
        <v>12</v>
      </c>
      <c r="BP20" s="37">
        <f t="shared" si="10"/>
        <v>9999</v>
      </c>
      <c r="BQ20" s="37"/>
      <c r="BR20" s="37">
        <f t="shared" si="11"/>
        <v>0</v>
      </c>
      <c r="BS20" s="37">
        <f t="shared" si="57"/>
        <v>9999</v>
      </c>
      <c r="BT20" s="43">
        <f t="shared" si="12"/>
        <v>1</v>
      </c>
      <c r="BU20" s="41">
        <f t="shared" si="123"/>
        <v>9999</v>
      </c>
      <c r="BV20" s="37">
        <f t="shared" si="13"/>
        <v>1</v>
      </c>
      <c r="BW20" s="37">
        <f t="shared" si="58"/>
        <v>999999</v>
      </c>
      <c r="BX20" s="37" t="str">
        <f t="shared" si="126"/>
        <v>均等償却</v>
      </c>
      <c r="BZ20" s="35" t="str">
        <f t="shared" si="15"/>
        <v>令和13年分</v>
      </c>
      <c r="CA20" s="35">
        <f t="shared" si="113"/>
        <v>2031</v>
      </c>
      <c r="CB20" s="36">
        <f t="shared" si="114"/>
        <v>1000000</v>
      </c>
      <c r="CC20" s="37">
        <f t="shared" si="59"/>
        <v>1000000</v>
      </c>
      <c r="CD20" s="37">
        <f t="shared" si="60"/>
        <v>999999</v>
      </c>
      <c r="CE20" s="37">
        <f t="shared" si="16"/>
        <v>143000</v>
      </c>
      <c r="CF20" s="37">
        <f t="shared" si="131"/>
        <v>999999</v>
      </c>
      <c r="CG20" s="37">
        <f t="shared" si="17"/>
        <v>1</v>
      </c>
      <c r="CH20" s="37">
        <f t="shared" si="62"/>
        <v>0</v>
      </c>
      <c r="CI20" s="37"/>
      <c r="CJ20" s="37"/>
      <c r="CK20" s="37">
        <f t="shared" si="63"/>
        <v>0</v>
      </c>
      <c r="CL20" s="38">
        <f t="shared" si="18"/>
        <v>7</v>
      </c>
      <c r="CM20" s="39"/>
      <c r="CN20" s="39"/>
      <c r="CO20" s="40"/>
      <c r="CP20" s="41"/>
      <c r="CQ20" s="41"/>
      <c r="CR20" s="41"/>
      <c r="CS20" s="38">
        <f t="shared" si="19"/>
        <v>0.14299999999999999</v>
      </c>
      <c r="CT20" s="44">
        <f>12</f>
        <v>12</v>
      </c>
      <c r="CU20" s="37">
        <f t="shared" si="20"/>
        <v>0</v>
      </c>
      <c r="CV20" s="37"/>
      <c r="CW20" s="37">
        <f t="shared" si="21"/>
        <v>0</v>
      </c>
      <c r="CX20" s="37">
        <f t="shared" si="64"/>
        <v>0</v>
      </c>
      <c r="CY20" s="43">
        <f t="shared" si="22"/>
        <v>1</v>
      </c>
      <c r="CZ20" s="41">
        <f t="shared" si="65"/>
        <v>0</v>
      </c>
      <c r="DA20" s="37">
        <f t="shared" si="66"/>
        <v>1</v>
      </c>
      <c r="DB20" s="37">
        <f t="shared" si="67"/>
        <v>999999</v>
      </c>
      <c r="DC20" s="37"/>
      <c r="DE20" s="35" t="str">
        <f t="shared" si="23"/>
        <v>令和13年分</v>
      </c>
      <c r="DF20" s="35">
        <f t="shared" si="115"/>
        <v>2031</v>
      </c>
      <c r="DG20" s="36">
        <f t="shared" si="116"/>
        <v>1000000</v>
      </c>
      <c r="DH20" s="37">
        <f t="shared" si="68"/>
        <v>1000000</v>
      </c>
      <c r="DI20" s="37">
        <f t="shared" si="69"/>
        <v>950000</v>
      </c>
      <c r="DJ20" s="37">
        <f t="shared" si="70"/>
        <v>8400</v>
      </c>
      <c r="DK20" s="37">
        <f t="shared" si="71"/>
        <v>970000</v>
      </c>
      <c r="DL20" s="37">
        <f t="shared" si="72"/>
        <v>30000</v>
      </c>
      <c r="DM20" s="37">
        <f t="shared" si="73"/>
        <v>0</v>
      </c>
      <c r="DN20" s="37">
        <f t="shared" si="130"/>
        <v>10000</v>
      </c>
      <c r="DO20" s="37">
        <f t="shared" si="25"/>
        <v>0</v>
      </c>
      <c r="DP20" s="37">
        <f t="shared" si="74"/>
        <v>10000</v>
      </c>
      <c r="DQ20" s="38">
        <f t="shared" si="75"/>
        <v>7</v>
      </c>
      <c r="DR20" s="39"/>
      <c r="DS20" s="39"/>
      <c r="DT20" s="40"/>
      <c r="DU20" s="41"/>
      <c r="DV20" s="41"/>
      <c r="DW20" s="41"/>
      <c r="DX20" s="38">
        <f t="shared" si="26"/>
        <v>0.28000000000000003</v>
      </c>
      <c r="DY20" s="44">
        <f>12</f>
        <v>12</v>
      </c>
      <c r="DZ20" s="37">
        <f t="shared" si="27"/>
        <v>10000</v>
      </c>
      <c r="EA20" s="37"/>
      <c r="EB20" s="37">
        <f t="shared" si="28"/>
        <v>0</v>
      </c>
      <c r="EC20" s="37">
        <f t="shared" si="76"/>
        <v>10000</v>
      </c>
      <c r="ED20" s="43">
        <f t="shared" si="29"/>
        <v>1</v>
      </c>
      <c r="EE20" s="41">
        <f t="shared" si="77"/>
        <v>10000</v>
      </c>
      <c r="EF20" s="37">
        <f t="shared" si="78"/>
        <v>20000</v>
      </c>
      <c r="EG20" s="37">
        <f t="shared" si="79"/>
        <v>980000</v>
      </c>
      <c r="EH20" s="37" t="str">
        <f t="shared" si="128"/>
        <v>均等償却</v>
      </c>
      <c r="EJ20" s="35" t="str">
        <f t="shared" si="31"/>
        <v>令和13年分</v>
      </c>
      <c r="EK20" s="35">
        <f t="shared" si="117"/>
        <v>2031</v>
      </c>
      <c r="EL20" s="36">
        <f t="shared" si="118"/>
        <v>1000000</v>
      </c>
      <c r="EM20" s="37">
        <f t="shared" si="80"/>
        <v>1000000</v>
      </c>
      <c r="EN20" s="37">
        <f t="shared" si="81"/>
        <v>999999</v>
      </c>
      <c r="EO20" s="37">
        <f t="shared" si="132"/>
        <v>1</v>
      </c>
      <c r="EP20" s="37">
        <f t="shared" si="133"/>
        <v>999999</v>
      </c>
      <c r="EQ20" s="37">
        <f t="shared" si="134"/>
        <v>1</v>
      </c>
      <c r="ER20" s="37">
        <f t="shared" si="84"/>
        <v>0</v>
      </c>
      <c r="ES20" s="37">
        <f t="shared" si="135"/>
        <v>109913</v>
      </c>
      <c r="ET20" s="37">
        <f t="shared" si="136"/>
        <v>54957</v>
      </c>
      <c r="EU20" s="37">
        <f t="shared" si="137"/>
        <v>0</v>
      </c>
      <c r="EV20" s="38">
        <f t="shared" si="138"/>
        <v>7</v>
      </c>
      <c r="EW20" s="39">
        <f t="shared" si="139"/>
        <v>0.35699999999999998</v>
      </c>
      <c r="EX20" s="39">
        <f t="shared" si="140"/>
        <v>0.5</v>
      </c>
      <c r="EY20" s="40">
        <f t="shared" si="141"/>
        <v>5.4960000000000002E-2</v>
      </c>
      <c r="EZ20" s="41">
        <f t="shared" si="142"/>
        <v>54960</v>
      </c>
      <c r="FA20" s="41" t="str">
        <f t="shared" si="143"/>
        <v>改定</v>
      </c>
      <c r="FB20" s="41"/>
      <c r="FC20" s="45">
        <f t="shared" si="89"/>
        <v>0.5</v>
      </c>
      <c r="FD20" s="44">
        <f>12</f>
        <v>12</v>
      </c>
      <c r="FE20" s="37">
        <f t="shared" si="90"/>
        <v>0</v>
      </c>
      <c r="FF20" s="37"/>
      <c r="FG20" s="37">
        <f t="shared" si="38"/>
        <v>0</v>
      </c>
      <c r="FH20" s="37">
        <f t="shared" si="91"/>
        <v>0</v>
      </c>
      <c r="FI20" s="43">
        <f t="shared" si="39"/>
        <v>1</v>
      </c>
      <c r="FJ20" s="41">
        <f t="shared" si="92"/>
        <v>0</v>
      </c>
      <c r="FK20" s="37">
        <f t="shared" si="93"/>
        <v>1</v>
      </c>
      <c r="FL20" s="37">
        <f t="shared" si="94"/>
        <v>999999</v>
      </c>
      <c r="FM20" s="37"/>
      <c r="FO20" s="35" t="str">
        <f t="shared" si="40"/>
        <v>令和13年分</v>
      </c>
      <c r="FP20" s="35">
        <f t="shared" si="119"/>
        <v>2031</v>
      </c>
      <c r="FQ20" s="36">
        <f t="shared" si="120"/>
        <v>1000000</v>
      </c>
      <c r="FR20" s="37">
        <f t="shared" si="95"/>
        <v>1000000</v>
      </c>
      <c r="FS20" s="37">
        <f t="shared" si="96"/>
        <v>999999</v>
      </c>
      <c r="FT20" s="37">
        <f t="shared" si="97"/>
        <v>1</v>
      </c>
      <c r="FU20" s="37">
        <f t="shared" si="98"/>
        <v>999999</v>
      </c>
      <c r="FV20" s="37">
        <f t="shared" si="41"/>
        <v>1</v>
      </c>
      <c r="FW20" s="37">
        <f t="shared" si="99"/>
        <v>0</v>
      </c>
      <c r="FX20" s="37">
        <f t="shared" si="100"/>
        <v>259891</v>
      </c>
      <c r="FY20" s="37">
        <f t="shared" si="101"/>
        <v>86804</v>
      </c>
      <c r="FZ20" s="37">
        <f t="shared" si="129"/>
        <v>0</v>
      </c>
      <c r="GA20" s="38">
        <f t="shared" si="43"/>
        <v>7</v>
      </c>
      <c r="GB20" s="39">
        <f t="shared" si="44"/>
        <v>0.28599999999999998</v>
      </c>
      <c r="GC20" s="39">
        <f t="shared" si="45"/>
        <v>0.33400000000000002</v>
      </c>
      <c r="GD20" s="40">
        <f t="shared" si="46"/>
        <v>8.6800000000000002E-2</v>
      </c>
      <c r="GE20" s="41">
        <f t="shared" si="102"/>
        <v>86800</v>
      </c>
      <c r="GF20" s="41" t="str">
        <f t="shared" si="103"/>
        <v>改定</v>
      </c>
      <c r="GG20" s="41"/>
      <c r="GH20" s="45">
        <f t="shared" si="104"/>
        <v>0.33400000000000002</v>
      </c>
      <c r="GI20" s="44">
        <f>12</f>
        <v>12</v>
      </c>
      <c r="GJ20" s="37">
        <f t="shared" si="105"/>
        <v>0</v>
      </c>
      <c r="GK20" s="37"/>
      <c r="GL20" s="37">
        <f t="shared" si="47"/>
        <v>0</v>
      </c>
      <c r="GM20" s="37">
        <f t="shared" si="106"/>
        <v>0</v>
      </c>
      <c r="GN20" s="43">
        <f t="shared" si="48"/>
        <v>1</v>
      </c>
      <c r="GO20" s="41">
        <f t="shared" si="107"/>
        <v>0</v>
      </c>
      <c r="GP20" s="37">
        <f t="shared" si="108"/>
        <v>1</v>
      </c>
      <c r="GQ20" s="37">
        <f t="shared" si="109"/>
        <v>999999</v>
      </c>
      <c r="GR20" s="37"/>
    </row>
    <row r="21" spans="2:200" ht="15" customHeight="1">
      <c r="B21" s="74">
        <v>14</v>
      </c>
      <c r="C21" s="75" t="str">
        <f t="shared" si="0"/>
        <v>令和14年分</v>
      </c>
      <c r="D21" s="76">
        <f ca="1">OFFSET(S21,VLOOKUP($L$3,各種設定!$E$2:$F$8,2,FALSE),VLOOKUP($L$3,各種設定!$E$2:$G$8,3,FALSE))</f>
        <v>1000000</v>
      </c>
      <c r="E21" s="76">
        <f ca="1">OFFSET(AB21,VLOOKUP($L$3,各種設定!$E$2:$F$8,2,FALSE),VLOOKUP($L$3,各種設定!$E$2:$G$8,3,FALSE))</f>
        <v>7</v>
      </c>
      <c r="F21" s="77">
        <f ca="1">OFFSET(AI21,VLOOKUP($L$3,各種設定!$E$2:$F$8,2,FALSE),VLOOKUP($L$3,各種設定!$E$2:$G$8,3,FALSE))</f>
        <v>0.14299999999999999</v>
      </c>
      <c r="G21" s="76">
        <f ca="1">OFFSET(AJ21,VLOOKUP($L$3,各種設定!$E$2:$F$8,2,FALSE),VLOOKUP($L$3,各種設定!$E$2:$G$8,3,FALSE))</f>
        <v>12</v>
      </c>
      <c r="H21" s="76">
        <f ca="1">OFFSET(AK21,VLOOKUP($L$3,各種設定!$E$2:$F$8,2,FALSE),VLOOKUP($L$3,各種設定!$E$2:$G$8,3,FALSE))</f>
        <v>0</v>
      </c>
      <c r="I21" s="78"/>
      <c r="J21" s="76">
        <f ca="1">OFFSET(AN21,VLOOKUP($L$3,各種設定!$E$2:$F$8,2,FALSE),VLOOKUP($L$3,各種設定!$E$2:$G$8,3,FALSE))</f>
        <v>0</v>
      </c>
      <c r="K21" s="80">
        <f t="shared" si="110"/>
        <v>1</v>
      </c>
      <c r="L21" s="76">
        <f ca="1">OFFSET(AP21,VLOOKUP($L$3,各種設定!$E$2:$F$8,2,FALSE),VLOOKUP($L$3,各種設定!$E$2:$G$8,3,FALSE))</f>
        <v>0</v>
      </c>
      <c r="M21" s="76">
        <f ca="1">OFFSET(AQ21,VLOOKUP($L$3,各種設定!$E$2:$F$8,2,FALSE),VLOOKUP($L$3,各種設定!$E$2:$G$8,3,FALSE))</f>
        <v>1</v>
      </c>
      <c r="N21" s="76">
        <f ca="1">OFFSET(AS21,VLOOKUP($L$3,各種設定!$E$2:$F$8,2,FALSE),VLOOKUP($L$3,各種設定!$E$2:$G$8,3,FALSE))</f>
        <v>0</v>
      </c>
      <c r="P21" s="35" t="str">
        <f t="shared" si="49"/>
        <v>令和14年分</v>
      </c>
      <c r="Q21" s="35">
        <f t="shared" si="121"/>
        <v>2032</v>
      </c>
      <c r="R21" s="36">
        <f t="shared" si="50"/>
        <v>1000000</v>
      </c>
      <c r="S21" s="37">
        <f t="shared" si="51"/>
        <v>1000000</v>
      </c>
      <c r="T21" s="37">
        <f t="shared" si="122"/>
        <v>999999</v>
      </c>
      <c r="U21" s="38"/>
      <c r="V21" s="37">
        <f t="shared" si="124"/>
        <v>999999</v>
      </c>
      <c r="W21" s="37">
        <f t="shared" si="125"/>
        <v>1</v>
      </c>
      <c r="X21" s="38"/>
      <c r="Y21" s="38"/>
      <c r="Z21" s="38"/>
      <c r="AA21" s="38"/>
      <c r="AB21" s="38"/>
      <c r="AC21" s="39"/>
      <c r="AD21" s="39"/>
      <c r="AE21" s="40"/>
      <c r="AF21" s="41"/>
      <c r="AG21" s="41"/>
      <c r="AH21" s="41"/>
      <c r="AI21" s="38"/>
      <c r="AJ21" s="38"/>
      <c r="AK21" s="38"/>
      <c r="AL21" s="38"/>
      <c r="AM21" s="38"/>
      <c r="AN21" s="38"/>
      <c r="AO21" s="38"/>
      <c r="AP21" s="38"/>
      <c r="AQ21" s="37">
        <f t="shared" si="52"/>
        <v>1</v>
      </c>
      <c r="AR21" s="37">
        <f t="shared" si="53"/>
        <v>999999</v>
      </c>
      <c r="AS21" s="38"/>
      <c r="AU21" s="35" t="str">
        <f t="shared" si="1"/>
        <v>令和14年分</v>
      </c>
      <c r="AV21" s="35">
        <f t="shared" si="111"/>
        <v>2032</v>
      </c>
      <c r="AW21" s="36">
        <f t="shared" si="112"/>
        <v>1000000</v>
      </c>
      <c r="AX21" s="37">
        <f t="shared" si="54"/>
        <v>900000</v>
      </c>
      <c r="AY21" s="37">
        <f t="shared" si="55"/>
        <v>950000</v>
      </c>
      <c r="AZ21" s="37">
        <f t="shared" si="2"/>
        <v>127800</v>
      </c>
      <c r="BA21" s="37">
        <f t="shared" si="56"/>
        <v>999999</v>
      </c>
      <c r="BB21" s="37">
        <f t="shared" si="3"/>
        <v>1</v>
      </c>
      <c r="BC21" s="37">
        <f t="shared" si="4"/>
        <v>0</v>
      </c>
      <c r="BD21" s="37">
        <f t="shared" si="127"/>
        <v>0</v>
      </c>
      <c r="BE21" s="37">
        <f t="shared" si="6"/>
        <v>0</v>
      </c>
      <c r="BF21" s="37">
        <f t="shared" si="7"/>
        <v>0</v>
      </c>
      <c r="BG21" s="38">
        <f t="shared" si="8"/>
        <v>7</v>
      </c>
      <c r="BH21" s="39"/>
      <c r="BI21" s="39"/>
      <c r="BJ21" s="40"/>
      <c r="BK21" s="41"/>
      <c r="BL21" s="41"/>
      <c r="BM21" s="41"/>
      <c r="BN21" s="38">
        <f t="shared" si="9"/>
        <v>0.14199999999999999</v>
      </c>
      <c r="BO21" s="44">
        <f>12</f>
        <v>12</v>
      </c>
      <c r="BP21" s="37">
        <f t="shared" si="10"/>
        <v>0</v>
      </c>
      <c r="BQ21" s="37"/>
      <c r="BR21" s="37">
        <f t="shared" si="11"/>
        <v>0</v>
      </c>
      <c r="BS21" s="37">
        <f t="shared" si="57"/>
        <v>0</v>
      </c>
      <c r="BT21" s="43">
        <f t="shared" si="12"/>
        <v>1</v>
      </c>
      <c r="BU21" s="41">
        <f t="shared" si="123"/>
        <v>0</v>
      </c>
      <c r="BV21" s="37">
        <f t="shared" si="13"/>
        <v>1</v>
      </c>
      <c r="BW21" s="37">
        <f t="shared" si="58"/>
        <v>999999</v>
      </c>
      <c r="BX21" s="37" t="str">
        <f t="shared" si="126"/>
        <v/>
      </c>
      <c r="BZ21" s="35" t="str">
        <f t="shared" si="15"/>
        <v>令和14年分</v>
      </c>
      <c r="CA21" s="35">
        <f t="shared" si="113"/>
        <v>2032</v>
      </c>
      <c r="CB21" s="36">
        <f t="shared" si="114"/>
        <v>1000000</v>
      </c>
      <c r="CC21" s="37">
        <f t="shared" si="59"/>
        <v>1000000</v>
      </c>
      <c r="CD21" s="37">
        <f t="shared" si="60"/>
        <v>999999</v>
      </c>
      <c r="CE21" s="37">
        <f t="shared" si="16"/>
        <v>143000</v>
      </c>
      <c r="CF21" s="37">
        <f t="shared" si="131"/>
        <v>999999</v>
      </c>
      <c r="CG21" s="37">
        <f t="shared" si="17"/>
        <v>1</v>
      </c>
      <c r="CH21" s="37">
        <f t="shared" si="62"/>
        <v>0</v>
      </c>
      <c r="CI21" s="37"/>
      <c r="CJ21" s="37"/>
      <c r="CK21" s="37">
        <f t="shared" si="63"/>
        <v>0</v>
      </c>
      <c r="CL21" s="38">
        <f t="shared" si="18"/>
        <v>7</v>
      </c>
      <c r="CM21" s="39"/>
      <c r="CN21" s="39"/>
      <c r="CO21" s="40"/>
      <c r="CP21" s="41"/>
      <c r="CQ21" s="41"/>
      <c r="CR21" s="41"/>
      <c r="CS21" s="38">
        <f t="shared" si="19"/>
        <v>0.14299999999999999</v>
      </c>
      <c r="CT21" s="44">
        <f>12</f>
        <v>12</v>
      </c>
      <c r="CU21" s="37">
        <f t="shared" si="20"/>
        <v>0</v>
      </c>
      <c r="CV21" s="37"/>
      <c r="CW21" s="37">
        <f t="shared" si="21"/>
        <v>0</v>
      </c>
      <c r="CX21" s="37">
        <f t="shared" si="64"/>
        <v>0</v>
      </c>
      <c r="CY21" s="43">
        <f t="shared" si="22"/>
        <v>1</v>
      </c>
      <c r="CZ21" s="41">
        <f t="shared" si="65"/>
        <v>0</v>
      </c>
      <c r="DA21" s="37">
        <f t="shared" si="66"/>
        <v>1</v>
      </c>
      <c r="DB21" s="37">
        <f t="shared" si="67"/>
        <v>999999</v>
      </c>
      <c r="DC21" s="37"/>
      <c r="DE21" s="35" t="str">
        <f t="shared" si="23"/>
        <v>令和14年分</v>
      </c>
      <c r="DF21" s="35">
        <f t="shared" si="115"/>
        <v>2032</v>
      </c>
      <c r="DG21" s="36">
        <f t="shared" si="116"/>
        <v>1000000</v>
      </c>
      <c r="DH21" s="37">
        <f t="shared" si="68"/>
        <v>1000000</v>
      </c>
      <c r="DI21" s="37">
        <f t="shared" si="69"/>
        <v>950000</v>
      </c>
      <c r="DJ21" s="37">
        <f t="shared" si="70"/>
        <v>5600</v>
      </c>
      <c r="DK21" s="37">
        <f t="shared" si="71"/>
        <v>980000</v>
      </c>
      <c r="DL21" s="37">
        <f t="shared" si="72"/>
        <v>20000</v>
      </c>
      <c r="DM21" s="37">
        <f t="shared" si="73"/>
        <v>0</v>
      </c>
      <c r="DN21" s="37">
        <f t="shared" si="130"/>
        <v>10000</v>
      </c>
      <c r="DO21" s="37">
        <f t="shared" si="25"/>
        <v>0</v>
      </c>
      <c r="DP21" s="37">
        <f t="shared" si="74"/>
        <v>10000</v>
      </c>
      <c r="DQ21" s="38">
        <f t="shared" si="75"/>
        <v>7</v>
      </c>
      <c r="DR21" s="39"/>
      <c r="DS21" s="39"/>
      <c r="DT21" s="40"/>
      <c r="DU21" s="41"/>
      <c r="DV21" s="41"/>
      <c r="DW21" s="41"/>
      <c r="DX21" s="38">
        <f t="shared" si="26"/>
        <v>0.28000000000000003</v>
      </c>
      <c r="DY21" s="44">
        <f>12</f>
        <v>12</v>
      </c>
      <c r="DZ21" s="37">
        <f t="shared" si="27"/>
        <v>10000</v>
      </c>
      <c r="EA21" s="37"/>
      <c r="EB21" s="37">
        <f t="shared" si="28"/>
        <v>0</v>
      </c>
      <c r="EC21" s="37">
        <f t="shared" si="76"/>
        <v>10000</v>
      </c>
      <c r="ED21" s="43">
        <f t="shared" si="29"/>
        <v>1</v>
      </c>
      <c r="EE21" s="41">
        <f t="shared" si="77"/>
        <v>10000</v>
      </c>
      <c r="EF21" s="37">
        <f t="shared" si="78"/>
        <v>10000</v>
      </c>
      <c r="EG21" s="37">
        <f t="shared" si="79"/>
        <v>990000</v>
      </c>
      <c r="EH21" s="37" t="str">
        <f t="shared" si="128"/>
        <v>均等償却</v>
      </c>
      <c r="EJ21" s="35" t="str">
        <f t="shared" si="31"/>
        <v>令和14年分</v>
      </c>
      <c r="EK21" s="35">
        <f t="shared" si="117"/>
        <v>2032</v>
      </c>
      <c r="EL21" s="36">
        <f t="shared" si="118"/>
        <v>1000000</v>
      </c>
      <c r="EM21" s="37">
        <f t="shared" si="80"/>
        <v>1000000</v>
      </c>
      <c r="EN21" s="37">
        <f t="shared" si="81"/>
        <v>999999</v>
      </c>
      <c r="EO21" s="37">
        <f t="shared" si="132"/>
        <v>1</v>
      </c>
      <c r="EP21" s="37">
        <f t="shared" si="133"/>
        <v>999999</v>
      </c>
      <c r="EQ21" s="37">
        <f t="shared" si="134"/>
        <v>1</v>
      </c>
      <c r="ER21" s="37">
        <f t="shared" si="84"/>
        <v>0</v>
      </c>
      <c r="ES21" s="37">
        <f t="shared" si="135"/>
        <v>109913</v>
      </c>
      <c r="ET21" s="37">
        <f t="shared" si="136"/>
        <v>54957</v>
      </c>
      <c r="EU21" s="37">
        <f t="shared" si="137"/>
        <v>0</v>
      </c>
      <c r="EV21" s="38">
        <f t="shared" si="138"/>
        <v>7</v>
      </c>
      <c r="EW21" s="39">
        <f t="shared" si="139"/>
        <v>0.35699999999999998</v>
      </c>
      <c r="EX21" s="39">
        <f t="shared" si="140"/>
        <v>0.5</v>
      </c>
      <c r="EY21" s="40">
        <f t="shared" si="141"/>
        <v>5.4960000000000002E-2</v>
      </c>
      <c r="EZ21" s="41">
        <f t="shared" si="142"/>
        <v>54960</v>
      </c>
      <c r="FA21" s="41" t="str">
        <f t="shared" si="143"/>
        <v>改定</v>
      </c>
      <c r="FB21" s="41"/>
      <c r="FC21" s="45">
        <f t="shared" si="89"/>
        <v>0.5</v>
      </c>
      <c r="FD21" s="44">
        <f>12</f>
        <v>12</v>
      </c>
      <c r="FE21" s="37">
        <f t="shared" si="90"/>
        <v>0</v>
      </c>
      <c r="FF21" s="37"/>
      <c r="FG21" s="37">
        <f t="shared" si="38"/>
        <v>0</v>
      </c>
      <c r="FH21" s="37">
        <f t="shared" si="91"/>
        <v>0</v>
      </c>
      <c r="FI21" s="43">
        <f t="shared" si="39"/>
        <v>1</v>
      </c>
      <c r="FJ21" s="41">
        <f t="shared" si="92"/>
        <v>0</v>
      </c>
      <c r="FK21" s="37">
        <f t="shared" si="93"/>
        <v>1</v>
      </c>
      <c r="FL21" s="37">
        <f t="shared" si="94"/>
        <v>999999</v>
      </c>
      <c r="FM21" s="37"/>
      <c r="FO21" s="35" t="str">
        <f t="shared" si="40"/>
        <v>令和14年分</v>
      </c>
      <c r="FP21" s="35">
        <f t="shared" si="119"/>
        <v>2032</v>
      </c>
      <c r="FQ21" s="36">
        <f t="shared" si="120"/>
        <v>1000000</v>
      </c>
      <c r="FR21" s="37">
        <f t="shared" si="95"/>
        <v>1000000</v>
      </c>
      <c r="FS21" s="37">
        <f t="shared" si="96"/>
        <v>999999</v>
      </c>
      <c r="FT21" s="37">
        <f t="shared" si="97"/>
        <v>1</v>
      </c>
      <c r="FU21" s="37">
        <f t="shared" si="98"/>
        <v>999999</v>
      </c>
      <c r="FV21" s="37">
        <f t="shared" si="41"/>
        <v>1</v>
      </c>
      <c r="FW21" s="37">
        <f t="shared" si="99"/>
        <v>0</v>
      </c>
      <c r="FX21" s="37">
        <f t="shared" si="100"/>
        <v>259891</v>
      </c>
      <c r="FY21" s="37">
        <f t="shared" si="101"/>
        <v>86804</v>
      </c>
      <c r="FZ21" s="37">
        <f t="shared" si="129"/>
        <v>0</v>
      </c>
      <c r="GA21" s="38">
        <f t="shared" si="43"/>
        <v>7</v>
      </c>
      <c r="GB21" s="39">
        <f t="shared" si="44"/>
        <v>0.28599999999999998</v>
      </c>
      <c r="GC21" s="39">
        <f t="shared" si="45"/>
        <v>0.33400000000000002</v>
      </c>
      <c r="GD21" s="40">
        <f t="shared" si="46"/>
        <v>8.6800000000000002E-2</v>
      </c>
      <c r="GE21" s="41">
        <f t="shared" si="102"/>
        <v>86800</v>
      </c>
      <c r="GF21" s="41" t="str">
        <f t="shared" si="103"/>
        <v>改定</v>
      </c>
      <c r="GG21" s="41"/>
      <c r="GH21" s="45">
        <f t="shared" si="104"/>
        <v>0.33400000000000002</v>
      </c>
      <c r="GI21" s="44">
        <f>12</f>
        <v>12</v>
      </c>
      <c r="GJ21" s="37">
        <f t="shared" si="105"/>
        <v>0</v>
      </c>
      <c r="GK21" s="37"/>
      <c r="GL21" s="37">
        <f t="shared" si="47"/>
        <v>0</v>
      </c>
      <c r="GM21" s="37">
        <f t="shared" si="106"/>
        <v>0</v>
      </c>
      <c r="GN21" s="43">
        <f t="shared" si="48"/>
        <v>1</v>
      </c>
      <c r="GO21" s="41">
        <f t="shared" si="107"/>
        <v>0</v>
      </c>
      <c r="GP21" s="37">
        <f t="shared" si="108"/>
        <v>1</v>
      </c>
      <c r="GQ21" s="37">
        <f t="shared" si="109"/>
        <v>999999</v>
      </c>
      <c r="GR21" s="37"/>
    </row>
    <row r="22" spans="2:200" ht="15" customHeight="1">
      <c r="B22" s="74">
        <v>15</v>
      </c>
      <c r="C22" s="75" t="str">
        <f t="shared" si="0"/>
        <v>令和15年分</v>
      </c>
      <c r="D22" s="76">
        <f ca="1">OFFSET(S22,VLOOKUP($L$3,各種設定!$E$2:$F$8,2,FALSE),VLOOKUP($L$3,各種設定!$E$2:$G$8,3,FALSE))</f>
        <v>1000000</v>
      </c>
      <c r="E22" s="76">
        <f ca="1">OFFSET(AB22,VLOOKUP($L$3,各種設定!$E$2:$F$8,2,FALSE),VLOOKUP($L$3,各種設定!$E$2:$G$8,3,FALSE))</f>
        <v>7</v>
      </c>
      <c r="F22" s="77">
        <f ca="1">OFFSET(AI22,VLOOKUP($L$3,各種設定!$E$2:$F$8,2,FALSE),VLOOKUP($L$3,各種設定!$E$2:$G$8,3,FALSE))</f>
        <v>0.14299999999999999</v>
      </c>
      <c r="G22" s="76">
        <f ca="1">OFFSET(AJ22,VLOOKUP($L$3,各種設定!$E$2:$F$8,2,FALSE),VLOOKUP($L$3,各種設定!$E$2:$G$8,3,FALSE))</f>
        <v>12</v>
      </c>
      <c r="H22" s="76">
        <f ca="1">OFFSET(AK22,VLOOKUP($L$3,各種設定!$E$2:$F$8,2,FALSE),VLOOKUP($L$3,各種設定!$E$2:$G$8,3,FALSE))</f>
        <v>0</v>
      </c>
      <c r="I22" s="78"/>
      <c r="J22" s="76">
        <f ca="1">OFFSET(AN22,VLOOKUP($L$3,各種設定!$E$2:$F$8,2,FALSE),VLOOKUP($L$3,各種設定!$E$2:$G$8,3,FALSE))</f>
        <v>0</v>
      </c>
      <c r="K22" s="80">
        <f t="shared" si="110"/>
        <v>1</v>
      </c>
      <c r="L22" s="76">
        <f ca="1">OFFSET(AP22,VLOOKUP($L$3,各種設定!$E$2:$F$8,2,FALSE),VLOOKUP($L$3,各種設定!$E$2:$G$8,3,FALSE))</f>
        <v>0</v>
      </c>
      <c r="M22" s="76">
        <f ca="1">OFFSET(AQ22,VLOOKUP($L$3,各種設定!$E$2:$F$8,2,FALSE),VLOOKUP($L$3,各種設定!$E$2:$G$8,3,FALSE))</f>
        <v>1</v>
      </c>
      <c r="N22" s="76">
        <f ca="1">OFFSET(AS22,VLOOKUP($L$3,各種設定!$E$2:$F$8,2,FALSE),VLOOKUP($L$3,各種設定!$E$2:$G$8,3,FALSE))</f>
        <v>0</v>
      </c>
      <c r="P22" s="35" t="str">
        <f t="shared" si="49"/>
        <v>令和15年分</v>
      </c>
      <c r="Q22" s="35">
        <f t="shared" si="121"/>
        <v>2033</v>
      </c>
      <c r="R22" s="36">
        <f t="shared" si="50"/>
        <v>1000000</v>
      </c>
      <c r="S22" s="37">
        <f t="shared" si="51"/>
        <v>1000000</v>
      </c>
      <c r="T22" s="37">
        <f t="shared" si="122"/>
        <v>999999</v>
      </c>
      <c r="U22" s="38"/>
      <c r="V22" s="37">
        <f t="shared" si="124"/>
        <v>999999</v>
      </c>
      <c r="W22" s="37">
        <f t="shared" si="125"/>
        <v>1</v>
      </c>
      <c r="X22" s="38"/>
      <c r="Y22" s="38"/>
      <c r="Z22" s="38"/>
      <c r="AA22" s="38"/>
      <c r="AB22" s="38"/>
      <c r="AC22" s="39"/>
      <c r="AD22" s="39"/>
      <c r="AE22" s="40"/>
      <c r="AF22" s="41"/>
      <c r="AG22" s="41"/>
      <c r="AH22" s="41"/>
      <c r="AI22" s="38"/>
      <c r="AJ22" s="38"/>
      <c r="AK22" s="38"/>
      <c r="AL22" s="38"/>
      <c r="AM22" s="38"/>
      <c r="AN22" s="38"/>
      <c r="AO22" s="38"/>
      <c r="AP22" s="38"/>
      <c r="AQ22" s="37">
        <f t="shared" si="52"/>
        <v>1</v>
      </c>
      <c r="AR22" s="37">
        <f t="shared" si="53"/>
        <v>999999</v>
      </c>
      <c r="AS22" s="38"/>
      <c r="AU22" s="35" t="str">
        <f t="shared" si="1"/>
        <v>令和15年分</v>
      </c>
      <c r="AV22" s="35">
        <f t="shared" si="111"/>
        <v>2033</v>
      </c>
      <c r="AW22" s="36">
        <f t="shared" si="112"/>
        <v>1000000</v>
      </c>
      <c r="AX22" s="37">
        <f t="shared" si="54"/>
        <v>900000</v>
      </c>
      <c r="AY22" s="37">
        <f t="shared" si="55"/>
        <v>950000</v>
      </c>
      <c r="AZ22" s="37">
        <f t="shared" si="2"/>
        <v>127800</v>
      </c>
      <c r="BA22" s="37">
        <f t="shared" si="56"/>
        <v>999999</v>
      </c>
      <c r="BB22" s="37">
        <f t="shared" si="3"/>
        <v>1</v>
      </c>
      <c r="BC22" s="37">
        <f t="shared" si="4"/>
        <v>0</v>
      </c>
      <c r="BD22" s="37">
        <f t="shared" si="127"/>
        <v>0</v>
      </c>
      <c r="BE22" s="37">
        <f t="shared" si="6"/>
        <v>0</v>
      </c>
      <c r="BF22" s="37">
        <f t="shared" si="7"/>
        <v>0</v>
      </c>
      <c r="BG22" s="38">
        <f t="shared" si="8"/>
        <v>7</v>
      </c>
      <c r="BH22" s="39"/>
      <c r="BI22" s="39"/>
      <c r="BJ22" s="40"/>
      <c r="BK22" s="41"/>
      <c r="BL22" s="41"/>
      <c r="BM22" s="41"/>
      <c r="BN22" s="38">
        <f t="shared" si="9"/>
        <v>0.14199999999999999</v>
      </c>
      <c r="BO22" s="44">
        <f>12</f>
        <v>12</v>
      </c>
      <c r="BP22" s="37">
        <f t="shared" si="10"/>
        <v>0</v>
      </c>
      <c r="BQ22" s="37"/>
      <c r="BR22" s="37">
        <f t="shared" si="11"/>
        <v>0</v>
      </c>
      <c r="BS22" s="37">
        <f t="shared" si="57"/>
        <v>0</v>
      </c>
      <c r="BT22" s="43">
        <f t="shared" si="12"/>
        <v>1</v>
      </c>
      <c r="BU22" s="41">
        <f t="shared" si="123"/>
        <v>0</v>
      </c>
      <c r="BV22" s="37">
        <f t="shared" si="13"/>
        <v>1</v>
      </c>
      <c r="BW22" s="37">
        <f t="shared" si="58"/>
        <v>999999</v>
      </c>
      <c r="BX22" s="37" t="str">
        <f t="shared" si="126"/>
        <v/>
      </c>
      <c r="BZ22" s="35" t="str">
        <f t="shared" si="15"/>
        <v>令和15年分</v>
      </c>
      <c r="CA22" s="35">
        <f t="shared" si="113"/>
        <v>2033</v>
      </c>
      <c r="CB22" s="36">
        <f t="shared" si="114"/>
        <v>1000000</v>
      </c>
      <c r="CC22" s="37">
        <f t="shared" si="59"/>
        <v>1000000</v>
      </c>
      <c r="CD22" s="37">
        <f t="shared" si="60"/>
        <v>999999</v>
      </c>
      <c r="CE22" s="37">
        <f t="shared" si="16"/>
        <v>143000</v>
      </c>
      <c r="CF22" s="37">
        <f t="shared" si="131"/>
        <v>999999</v>
      </c>
      <c r="CG22" s="37">
        <f t="shared" si="17"/>
        <v>1</v>
      </c>
      <c r="CH22" s="37">
        <f t="shared" si="62"/>
        <v>0</v>
      </c>
      <c r="CI22" s="37"/>
      <c r="CJ22" s="37"/>
      <c r="CK22" s="37">
        <f t="shared" si="63"/>
        <v>0</v>
      </c>
      <c r="CL22" s="38">
        <f t="shared" si="18"/>
        <v>7</v>
      </c>
      <c r="CM22" s="39"/>
      <c r="CN22" s="39"/>
      <c r="CO22" s="40"/>
      <c r="CP22" s="41"/>
      <c r="CQ22" s="41"/>
      <c r="CR22" s="41"/>
      <c r="CS22" s="38">
        <f t="shared" si="19"/>
        <v>0.14299999999999999</v>
      </c>
      <c r="CT22" s="44">
        <f>12</f>
        <v>12</v>
      </c>
      <c r="CU22" s="37">
        <f t="shared" si="20"/>
        <v>0</v>
      </c>
      <c r="CV22" s="37"/>
      <c r="CW22" s="37">
        <f t="shared" si="21"/>
        <v>0</v>
      </c>
      <c r="CX22" s="37">
        <f t="shared" si="64"/>
        <v>0</v>
      </c>
      <c r="CY22" s="43">
        <f t="shared" si="22"/>
        <v>1</v>
      </c>
      <c r="CZ22" s="41">
        <f t="shared" si="65"/>
        <v>0</v>
      </c>
      <c r="DA22" s="37">
        <f t="shared" si="66"/>
        <v>1</v>
      </c>
      <c r="DB22" s="37">
        <f t="shared" si="67"/>
        <v>999999</v>
      </c>
      <c r="DC22" s="37"/>
      <c r="DE22" s="35" t="str">
        <f t="shared" si="23"/>
        <v>令和15年分</v>
      </c>
      <c r="DF22" s="35">
        <f t="shared" si="115"/>
        <v>2033</v>
      </c>
      <c r="DG22" s="36">
        <f t="shared" si="116"/>
        <v>1000000</v>
      </c>
      <c r="DH22" s="37">
        <f t="shared" si="68"/>
        <v>1000000</v>
      </c>
      <c r="DI22" s="37">
        <f t="shared" si="69"/>
        <v>950000</v>
      </c>
      <c r="DJ22" s="37">
        <f t="shared" si="70"/>
        <v>2800</v>
      </c>
      <c r="DK22" s="37">
        <f t="shared" si="71"/>
        <v>990000</v>
      </c>
      <c r="DL22" s="37">
        <f t="shared" si="72"/>
        <v>10000</v>
      </c>
      <c r="DM22" s="37">
        <f t="shared" si="73"/>
        <v>0</v>
      </c>
      <c r="DN22" s="37">
        <f t="shared" si="130"/>
        <v>10000</v>
      </c>
      <c r="DO22" s="37">
        <f>IF(DL22&lt;=DN22,DL22-1,IF(DL22=1,0,0))</f>
        <v>9999</v>
      </c>
      <c r="DP22" s="37">
        <f t="shared" si="74"/>
        <v>9999</v>
      </c>
      <c r="DQ22" s="38">
        <f t="shared" si="75"/>
        <v>7</v>
      </c>
      <c r="DR22" s="39"/>
      <c r="DS22" s="39"/>
      <c r="DT22" s="40"/>
      <c r="DU22" s="41"/>
      <c r="DV22" s="41"/>
      <c r="DW22" s="41"/>
      <c r="DX22" s="38">
        <f t="shared" si="26"/>
        <v>0.28000000000000003</v>
      </c>
      <c r="DY22" s="44">
        <f>12</f>
        <v>12</v>
      </c>
      <c r="DZ22" s="37">
        <f t="shared" si="27"/>
        <v>9999</v>
      </c>
      <c r="EA22" s="37"/>
      <c r="EB22" s="37">
        <f t="shared" si="28"/>
        <v>0</v>
      </c>
      <c r="EC22" s="37">
        <f t="shared" si="76"/>
        <v>9999</v>
      </c>
      <c r="ED22" s="43">
        <f t="shared" si="29"/>
        <v>1</v>
      </c>
      <c r="EE22" s="41">
        <f t="shared" si="77"/>
        <v>9999</v>
      </c>
      <c r="EF22" s="37">
        <f t="shared" si="78"/>
        <v>1</v>
      </c>
      <c r="EG22" s="37">
        <f t="shared" si="79"/>
        <v>999999</v>
      </c>
      <c r="EH22" s="37" t="str">
        <f t="shared" si="128"/>
        <v>均等償却</v>
      </c>
      <c r="EJ22" s="35" t="str">
        <f t="shared" si="31"/>
        <v>令和15年分</v>
      </c>
      <c r="EK22" s="35">
        <f t="shared" si="117"/>
        <v>2033</v>
      </c>
      <c r="EL22" s="36">
        <f t="shared" si="118"/>
        <v>1000000</v>
      </c>
      <c r="EM22" s="37">
        <f t="shared" si="80"/>
        <v>1000000</v>
      </c>
      <c r="EN22" s="37">
        <f t="shared" si="81"/>
        <v>999999</v>
      </c>
      <c r="EO22" s="37">
        <f t="shared" si="132"/>
        <v>1</v>
      </c>
      <c r="EP22" s="37">
        <f t="shared" si="133"/>
        <v>999999</v>
      </c>
      <c r="EQ22" s="37">
        <f t="shared" si="134"/>
        <v>1</v>
      </c>
      <c r="ER22" s="37">
        <f t="shared" si="84"/>
        <v>0</v>
      </c>
      <c r="ES22" s="37">
        <f t="shared" si="135"/>
        <v>109913</v>
      </c>
      <c r="ET22" s="37">
        <f t="shared" si="136"/>
        <v>54957</v>
      </c>
      <c r="EU22" s="37">
        <f t="shared" si="137"/>
        <v>0</v>
      </c>
      <c r="EV22" s="38">
        <f t="shared" si="138"/>
        <v>7</v>
      </c>
      <c r="EW22" s="39">
        <f t="shared" si="139"/>
        <v>0.35699999999999998</v>
      </c>
      <c r="EX22" s="39">
        <f t="shared" si="140"/>
        <v>0.5</v>
      </c>
      <c r="EY22" s="40">
        <f t="shared" si="141"/>
        <v>5.4960000000000002E-2</v>
      </c>
      <c r="EZ22" s="41">
        <f t="shared" si="142"/>
        <v>54960</v>
      </c>
      <c r="FA22" s="41" t="str">
        <f t="shared" si="143"/>
        <v>改定</v>
      </c>
      <c r="FB22" s="41"/>
      <c r="FC22" s="45">
        <f t="shared" si="89"/>
        <v>0.5</v>
      </c>
      <c r="FD22" s="44">
        <f>12</f>
        <v>12</v>
      </c>
      <c r="FE22" s="37">
        <f t="shared" si="90"/>
        <v>0</v>
      </c>
      <c r="FF22" s="37"/>
      <c r="FG22" s="37">
        <f t="shared" si="38"/>
        <v>0</v>
      </c>
      <c r="FH22" s="37">
        <f t="shared" si="91"/>
        <v>0</v>
      </c>
      <c r="FI22" s="43">
        <f t="shared" si="39"/>
        <v>1</v>
      </c>
      <c r="FJ22" s="41">
        <f t="shared" si="92"/>
        <v>0</v>
      </c>
      <c r="FK22" s="37">
        <f t="shared" si="93"/>
        <v>1</v>
      </c>
      <c r="FL22" s="37">
        <f t="shared" si="94"/>
        <v>999999</v>
      </c>
      <c r="FM22" s="37"/>
      <c r="FO22" s="35" t="str">
        <f t="shared" si="40"/>
        <v>令和15年分</v>
      </c>
      <c r="FP22" s="35">
        <f t="shared" si="119"/>
        <v>2033</v>
      </c>
      <c r="FQ22" s="36">
        <f t="shared" si="120"/>
        <v>1000000</v>
      </c>
      <c r="FR22" s="37">
        <f t="shared" si="95"/>
        <v>1000000</v>
      </c>
      <c r="FS22" s="37">
        <f t="shared" si="96"/>
        <v>999999</v>
      </c>
      <c r="FT22" s="37">
        <f t="shared" si="97"/>
        <v>1</v>
      </c>
      <c r="FU22" s="37">
        <f t="shared" si="98"/>
        <v>999999</v>
      </c>
      <c r="FV22" s="37">
        <f t="shared" si="41"/>
        <v>1</v>
      </c>
      <c r="FW22" s="37">
        <f t="shared" si="99"/>
        <v>0</v>
      </c>
      <c r="FX22" s="37">
        <f t="shared" si="100"/>
        <v>259891</v>
      </c>
      <c r="FY22" s="37">
        <f t="shared" si="101"/>
        <v>86804</v>
      </c>
      <c r="FZ22" s="37">
        <f t="shared" si="129"/>
        <v>0</v>
      </c>
      <c r="GA22" s="38">
        <f t="shared" si="43"/>
        <v>7</v>
      </c>
      <c r="GB22" s="39">
        <f t="shared" si="44"/>
        <v>0.28599999999999998</v>
      </c>
      <c r="GC22" s="39">
        <f t="shared" si="45"/>
        <v>0.33400000000000002</v>
      </c>
      <c r="GD22" s="40">
        <f t="shared" si="46"/>
        <v>8.6800000000000002E-2</v>
      </c>
      <c r="GE22" s="41">
        <f t="shared" si="102"/>
        <v>86800</v>
      </c>
      <c r="GF22" s="41" t="str">
        <f t="shared" si="103"/>
        <v>改定</v>
      </c>
      <c r="GG22" s="41"/>
      <c r="GH22" s="45">
        <f t="shared" si="104"/>
        <v>0.33400000000000002</v>
      </c>
      <c r="GI22" s="44">
        <f>12</f>
        <v>12</v>
      </c>
      <c r="GJ22" s="37">
        <f t="shared" si="105"/>
        <v>0</v>
      </c>
      <c r="GK22" s="37"/>
      <c r="GL22" s="37">
        <f t="shared" si="47"/>
        <v>0</v>
      </c>
      <c r="GM22" s="37">
        <f t="shared" si="106"/>
        <v>0</v>
      </c>
      <c r="GN22" s="43">
        <f t="shared" si="48"/>
        <v>1</v>
      </c>
      <c r="GO22" s="41">
        <f t="shared" si="107"/>
        <v>0</v>
      </c>
      <c r="GP22" s="37">
        <f t="shared" si="108"/>
        <v>1</v>
      </c>
      <c r="GQ22" s="37">
        <f t="shared" si="109"/>
        <v>999999</v>
      </c>
      <c r="GR22" s="37"/>
    </row>
    <row r="23" spans="2:200" ht="15" customHeight="1">
      <c r="B23" s="74">
        <v>16</v>
      </c>
      <c r="C23" s="75" t="str">
        <f t="shared" si="0"/>
        <v>令和16年分</v>
      </c>
      <c r="D23" s="76">
        <f ca="1">OFFSET(S23,VLOOKUP($L$3,各種設定!$E$2:$F$8,2,FALSE),VLOOKUP($L$3,各種設定!$E$2:$G$8,3,FALSE))</f>
        <v>1000000</v>
      </c>
      <c r="E23" s="76">
        <f ca="1">OFFSET(AB23,VLOOKUP($L$3,各種設定!$E$2:$F$8,2,FALSE),VLOOKUP($L$3,各種設定!$E$2:$G$8,3,FALSE))</f>
        <v>7</v>
      </c>
      <c r="F23" s="77">
        <f ca="1">OFFSET(AI23,VLOOKUP($L$3,各種設定!$E$2:$F$8,2,FALSE),VLOOKUP($L$3,各種設定!$E$2:$G$8,3,FALSE))</f>
        <v>0.14299999999999999</v>
      </c>
      <c r="G23" s="76">
        <f ca="1">OFFSET(AJ23,VLOOKUP($L$3,各種設定!$E$2:$F$8,2,FALSE),VLOOKUP($L$3,各種設定!$E$2:$G$8,3,FALSE))</f>
        <v>12</v>
      </c>
      <c r="H23" s="76">
        <f ca="1">OFFSET(AK23,VLOOKUP($L$3,各種設定!$E$2:$F$8,2,FALSE),VLOOKUP($L$3,各種設定!$E$2:$G$8,3,FALSE))</f>
        <v>0</v>
      </c>
      <c r="I23" s="78"/>
      <c r="J23" s="76">
        <f ca="1">OFFSET(AN23,VLOOKUP($L$3,各種設定!$E$2:$F$8,2,FALSE),VLOOKUP($L$3,各種設定!$E$2:$G$8,3,FALSE))</f>
        <v>0</v>
      </c>
      <c r="K23" s="80">
        <f t="shared" si="110"/>
        <v>1</v>
      </c>
      <c r="L23" s="76">
        <f ca="1">OFFSET(AP23,VLOOKUP($L$3,各種設定!$E$2:$F$8,2,FALSE),VLOOKUP($L$3,各種設定!$E$2:$G$8,3,FALSE))</f>
        <v>0</v>
      </c>
      <c r="M23" s="76">
        <f ca="1">OFFSET(AQ23,VLOOKUP($L$3,各種設定!$E$2:$F$8,2,FALSE),VLOOKUP($L$3,各種設定!$E$2:$G$8,3,FALSE))</f>
        <v>1</v>
      </c>
      <c r="N23" s="76">
        <f ca="1">OFFSET(AS23,VLOOKUP($L$3,各種設定!$E$2:$F$8,2,FALSE),VLOOKUP($L$3,各種設定!$E$2:$G$8,3,FALSE))</f>
        <v>0</v>
      </c>
      <c r="P23" s="35" t="str">
        <f t="shared" si="49"/>
        <v>令和16年分</v>
      </c>
      <c r="Q23" s="35">
        <f t="shared" si="121"/>
        <v>2034</v>
      </c>
      <c r="R23" s="36">
        <f t="shared" si="50"/>
        <v>1000000</v>
      </c>
      <c r="S23" s="37">
        <f t="shared" si="51"/>
        <v>1000000</v>
      </c>
      <c r="T23" s="37">
        <f t="shared" si="122"/>
        <v>999999</v>
      </c>
      <c r="U23" s="38"/>
      <c r="V23" s="37">
        <f t="shared" si="124"/>
        <v>999999</v>
      </c>
      <c r="W23" s="37">
        <f t="shared" si="125"/>
        <v>1</v>
      </c>
      <c r="X23" s="38"/>
      <c r="Y23" s="38"/>
      <c r="Z23" s="38"/>
      <c r="AA23" s="38"/>
      <c r="AB23" s="38"/>
      <c r="AC23" s="39"/>
      <c r="AD23" s="39"/>
      <c r="AE23" s="40"/>
      <c r="AF23" s="41"/>
      <c r="AG23" s="41"/>
      <c r="AH23" s="41"/>
      <c r="AI23" s="38"/>
      <c r="AJ23" s="38"/>
      <c r="AK23" s="38"/>
      <c r="AL23" s="38"/>
      <c r="AM23" s="38"/>
      <c r="AN23" s="38"/>
      <c r="AO23" s="38"/>
      <c r="AP23" s="38"/>
      <c r="AQ23" s="37">
        <f t="shared" si="52"/>
        <v>1</v>
      </c>
      <c r="AR23" s="37">
        <f t="shared" si="53"/>
        <v>999999</v>
      </c>
      <c r="AS23" s="38"/>
      <c r="AU23" s="35" t="str">
        <f t="shared" si="1"/>
        <v>令和16年分</v>
      </c>
      <c r="AV23" s="35">
        <f t="shared" ref="AV23:AV67" si="144">AV22+1</f>
        <v>2034</v>
      </c>
      <c r="AW23" s="36">
        <f t="shared" ref="AW23:AW67" si="145">AW22</f>
        <v>1000000</v>
      </c>
      <c r="AX23" s="37">
        <f t="shared" si="54"/>
        <v>900000</v>
      </c>
      <c r="AY23" s="37">
        <f t="shared" si="55"/>
        <v>950000</v>
      </c>
      <c r="AZ23" s="37">
        <f t="shared" si="2"/>
        <v>127800</v>
      </c>
      <c r="BA23" s="37">
        <f t="shared" si="56"/>
        <v>999999</v>
      </c>
      <c r="BB23" s="37">
        <f>AW23-BA23</f>
        <v>1</v>
      </c>
      <c r="BC23" s="37">
        <f>IF(AY23-BA23&gt;0,AY23-BA23,0)</f>
        <v>0</v>
      </c>
      <c r="BD23" s="37">
        <f t="shared" si="127"/>
        <v>0</v>
      </c>
      <c r="BE23" s="37">
        <f t="shared" si="6"/>
        <v>0</v>
      </c>
      <c r="BF23" s="37">
        <f t="shared" si="7"/>
        <v>0</v>
      </c>
      <c r="BG23" s="38">
        <f t="shared" si="8"/>
        <v>7</v>
      </c>
      <c r="BH23" s="39"/>
      <c r="BI23" s="39"/>
      <c r="BJ23" s="40"/>
      <c r="BK23" s="41"/>
      <c r="BL23" s="41"/>
      <c r="BM23" s="41"/>
      <c r="BN23" s="38">
        <f t="shared" si="9"/>
        <v>0.14199999999999999</v>
      </c>
      <c r="BO23" s="44">
        <f>12</f>
        <v>12</v>
      </c>
      <c r="BP23" s="37">
        <f t="shared" si="10"/>
        <v>0</v>
      </c>
      <c r="BQ23" s="37"/>
      <c r="BR23" s="37">
        <f t="shared" si="11"/>
        <v>0</v>
      </c>
      <c r="BS23" s="37">
        <f t="shared" si="57"/>
        <v>0</v>
      </c>
      <c r="BT23" s="43">
        <f t="shared" si="12"/>
        <v>1</v>
      </c>
      <c r="BU23" s="41">
        <f t="shared" ref="BU23:BU36" si="146">ROUNDDOWN(BS23*BT23,0)</f>
        <v>0</v>
      </c>
      <c r="BV23" s="37">
        <f t="shared" si="13"/>
        <v>1</v>
      </c>
      <c r="BW23" s="37">
        <f t="shared" si="58"/>
        <v>999999</v>
      </c>
      <c r="BX23" s="37" t="str">
        <f t="shared" si="126"/>
        <v/>
      </c>
      <c r="BZ23" s="35" t="str">
        <f t="shared" si="15"/>
        <v>令和16年分</v>
      </c>
      <c r="CA23" s="35">
        <f t="shared" si="113"/>
        <v>2034</v>
      </c>
      <c r="CB23" s="36">
        <f t="shared" si="114"/>
        <v>1000000</v>
      </c>
      <c r="CC23" s="37">
        <f t="shared" si="59"/>
        <v>1000000</v>
      </c>
      <c r="CD23" s="37">
        <f t="shared" si="60"/>
        <v>999999</v>
      </c>
      <c r="CE23" s="37">
        <f t="shared" si="16"/>
        <v>143000</v>
      </c>
      <c r="CF23" s="37">
        <f t="shared" si="131"/>
        <v>999999</v>
      </c>
      <c r="CG23" s="37">
        <f t="shared" si="17"/>
        <v>1</v>
      </c>
      <c r="CH23" s="37">
        <f t="shared" si="62"/>
        <v>0</v>
      </c>
      <c r="CI23" s="37"/>
      <c r="CJ23" s="37"/>
      <c r="CK23" s="37">
        <f t="shared" si="63"/>
        <v>0</v>
      </c>
      <c r="CL23" s="38">
        <f t="shared" si="18"/>
        <v>7</v>
      </c>
      <c r="CM23" s="39"/>
      <c r="CN23" s="39"/>
      <c r="CO23" s="40"/>
      <c r="CP23" s="41"/>
      <c r="CQ23" s="41"/>
      <c r="CR23" s="41"/>
      <c r="CS23" s="38">
        <f t="shared" si="19"/>
        <v>0.14299999999999999</v>
      </c>
      <c r="CT23" s="44">
        <f>12</f>
        <v>12</v>
      </c>
      <c r="CU23" s="37">
        <f t="shared" si="20"/>
        <v>0</v>
      </c>
      <c r="CV23" s="37"/>
      <c r="CW23" s="37">
        <f t="shared" si="21"/>
        <v>0</v>
      </c>
      <c r="CX23" s="37">
        <f t="shared" si="64"/>
        <v>0</v>
      </c>
      <c r="CY23" s="43">
        <f t="shared" si="22"/>
        <v>1</v>
      </c>
      <c r="CZ23" s="41">
        <f t="shared" si="65"/>
        <v>0</v>
      </c>
      <c r="DA23" s="37">
        <f t="shared" si="66"/>
        <v>1</v>
      </c>
      <c r="DB23" s="37">
        <f t="shared" si="67"/>
        <v>999999</v>
      </c>
      <c r="DC23" s="37"/>
      <c r="DE23" s="35" t="str">
        <f t="shared" si="23"/>
        <v>令和16年分</v>
      </c>
      <c r="DF23" s="35">
        <f t="shared" si="115"/>
        <v>2034</v>
      </c>
      <c r="DG23" s="36">
        <f t="shared" si="116"/>
        <v>1000000</v>
      </c>
      <c r="DH23" s="37">
        <f t="shared" si="68"/>
        <v>1000000</v>
      </c>
      <c r="DI23" s="37">
        <f t="shared" si="69"/>
        <v>950000</v>
      </c>
      <c r="DJ23" s="37">
        <f t="shared" si="70"/>
        <v>1</v>
      </c>
      <c r="DK23" s="37">
        <f t="shared" si="71"/>
        <v>999999</v>
      </c>
      <c r="DL23" s="37">
        <f t="shared" si="72"/>
        <v>1</v>
      </c>
      <c r="DM23" s="37">
        <f t="shared" si="73"/>
        <v>0</v>
      </c>
      <c r="DN23" s="37">
        <f t="shared" si="130"/>
        <v>0</v>
      </c>
      <c r="DO23" s="37">
        <f>IF(DL23&lt;=DN23,DL23-1,IF(DL23=1,0,0))</f>
        <v>0</v>
      </c>
      <c r="DP23" s="37">
        <f t="shared" si="74"/>
        <v>0</v>
      </c>
      <c r="DQ23" s="38">
        <f t="shared" si="75"/>
        <v>7</v>
      </c>
      <c r="DR23" s="39"/>
      <c r="DS23" s="39"/>
      <c r="DT23" s="40"/>
      <c r="DU23" s="41"/>
      <c r="DV23" s="41"/>
      <c r="DW23" s="41"/>
      <c r="DX23" s="38">
        <f t="shared" si="26"/>
        <v>0.28000000000000003</v>
      </c>
      <c r="DY23" s="44">
        <f>12</f>
        <v>12</v>
      </c>
      <c r="DZ23" s="37">
        <f t="shared" si="27"/>
        <v>0</v>
      </c>
      <c r="EA23" s="37"/>
      <c r="EB23" s="37">
        <f t="shared" si="28"/>
        <v>0</v>
      </c>
      <c r="EC23" s="37">
        <f t="shared" si="76"/>
        <v>0</v>
      </c>
      <c r="ED23" s="43">
        <f t="shared" si="29"/>
        <v>1</v>
      </c>
      <c r="EE23" s="41">
        <f t="shared" si="77"/>
        <v>0</v>
      </c>
      <c r="EF23" s="37">
        <f t="shared" si="78"/>
        <v>1</v>
      </c>
      <c r="EG23" s="37">
        <f t="shared" si="79"/>
        <v>999999</v>
      </c>
      <c r="EH23" s="37" t="str">
        <f t="shared" si="128"/>
        <v/>
      </c>
      <c r="EJ23" s="35" t="str">
        <f t="shared" si="31"/>
        <v>令和16年分</v>
      </c>
      <c r="EK23" s="35">
        <f t="shared" si="117"/>
        <v>2034</v>
      </c>
      <c r="EL23" s="36">
        <f t="shared" si="118"/>
        <v>1000000</v>
      </c>
      <c r="EM23" s="37">
        <f t="shared" si="80"/>
        <v>1000000</v>
      </c>
      <c r="EN23" s="37">
        <f t="shared" si="81"/>
        <v>999999</v>
      </c>
      <c r="EO23" s="37">
        <f t="shared" si="132"/>
        <v>1</v>
      </c>
      <c r="EP23" s="37">
        <f t="shared" si="133"/>
        <v>999999</v>
      </c>
      <c r="EQ23" s="37">
        <f t="shared" si="134"/>
        <v>1</v>
      </c>
      <c r="ER23" s="37">
        <f t="shared" si="84"/>
        <v>0</v>
      </c>
      <c r="ES23" s="37">
        <f t="shared" si="135"/>
        <v>109913</v>
      </c>
      <c r="ET23" s="37">
        <f t="shared" si="136"/>
        <v>54957</v>
      </c>
      <c r="EU23" s="37">
        <f t="shared" si="137"/>
        <v>0</v>
      </c>
      <c r="EV23" s="38">
        <f t="shared" si="138"/>
        <v>7</v>
      </c>
      <c r="EW23" s="39">
        <f t="shared" si="139"/>
        <v>0.35699999999999998</v>
      </c>
      <c r="EX23" s="39">
        <f t="shared" si="140"/>
        <v>0.5</v>
      </c>
      <c r="EY23" s="40">
        <f t="shared" si="141"/>
        <v>5.4960000000000002E-2</v>
      </c>
      <c r="EZ23" s="41">
        <f t="shared" si="142"/>
        <v>54960</v>
      </c>
      <c r="FA23" s="41" t="str">
        <f t="shared" si="143"/>
        <v>改定</v>
      </c>
      <c r="FB23" s="41"/>
      <c r="FC23" s="45">
        <f t="shared" si="89"/>
        <v>0.5</v>
      </c>
      <c r="FD23" s="44">
        <f>12</f>
        <v>12</v>
      </c>
      <c r="FE23" s="37">
        <f t="shared" si="90"/>
        <v>0</v>
      </c>
      <c r="FF23" s="37"/>
      <c r="FG23" s="37">
        <f t="shared" si="38"/>
        <v>0</v>
      </c>
      <c r="FH23" s="37">
        <f t="shared" si="91"/>
        <v>0</v>
      </c>
      <c r="FI23" s="43">
        <f t="shared" si="39"/>
        <v>1</v>
      </c>
      <c r="FJ23" s="41">
        <f t="shared" si="92"/>
        <v>0</v>
      </c>
      <c r="FK23" s="37">
        <f t="shared" si="93"/>
        <v>1</v>
      </c>
      <c r="FL23" s="37">
        <f t="shared" si="94"/>
        <v>999999</v>
      </c>
      <c r="FM23" s="37"/>
      <c r="FO23" s="35" t="str">
        <f t="shared" si="40"/>
        <v>令和16年分</v>
      </c>
      <c r="FP23" s="35">
        <f t="shared" si="119"/>
        <v>2034</v>
      </c>
      <c r="FQ23" s="36">
        <f t="shared" si="120"/>
        <v>1000000</v>
      </c>
      <c r="FR23" s="37">
        <f t="shared" si="95"/>
        <v>1000000</v>
      </c>
      <c r="FS23" s="37">
        <f t="shared" si="96"/>
        <v>999999</v>
      </c>
      <c r="FT23" s="37">
        <f t="shared" si="97"/>
        <v>1</v>
      </c>
      <c r="FU23" s="37">
        <f t="shared" si="98"/>
        <v>999999</v>
      </c>
      <c r="FV23" s="37">
        <f t="shared" si="41"/>
        <v>1</v>
      </c>
      <c r="FW23" s="37">
        <f t="shared" si="99"/>
        <v>0</v>
      </c>
      <c r="FX23" s="37">
        <f t="shared" si="100"/>
        <v>259891</v>
      </c>
      <c r="FY23" s="37">
        <f t="shared" si="101"/>
        <v>86804</v>
      </c>
      <c r="FZ23" s="37">
        <f t="shared" si="129"/>
        <v>0</v>
      </c>
      <c r="GA23" s="38">
        <f t="shared" si="43"/>
        <v>7</v>
      </c>
      <c r="GB23" s="39">
        <f t="shared" si="44"/>
        <v>0.28599999999999998</v>
      </c>
      <c r="GC23" s="39">
        <f t="shared" si="45"/>
        <v>0.33400000000000002</v>
      </c>
      <c r="GD23" s="40">
        <f t="shared" si="46"/>
        <v>8.6800000000000002E-2</v>
      </c>
      <c r="GE23" s="41">
        <f t="shared" si="102"/>
        <v>86800</v>
      </c>
      <c r="GF23" s="41" t="str">
        <f t="shared" si="103"/>
        <v>改定</v>
      </c>
      <c r="GG23" s="41"/>
      <c r="GH23" s="45">
        <f t="shared" si="104"/>
        <v>0.33400000000000002</v>
      </c>
      <c r="GI23" s="44">
        <f>12</f>
        <v>12</v>
      </c>
      <c r="GJ23" s="37">
        <f t="shared" si="105"/>
        <v>0</v>
      </c>
      <c r="GK23" s="37"/>
      <c r="GL23" s="37">
        <f t="shared" si="47"/>
        <v>0</v>
      </c>
      <c r="GM23" s="37">
        <f t="shared" si="106"/>
        <v>0</v>
      </c>
      <c r="GN23" s="43">
        <f t="shared" si="48"/>
        <v>1</v>
      </c>
      <c r="GO23" s="41">
        <f t="shared" si="107"/>
        <v>0</v>
      </c>
      <c r="GP23" s="37">
        <f t="shared" si="108"/>
        <v>1</v>
      </c>
      <c r="GQ23" s="37">
        <f t="shared" si="109"/>
        <v>999999</v>
      </c>
      <c r="GR23" s="37"/>
    </row>
    <row r="24" spans="2:200" ht="15" customHeight="1">
      <c r="B24" s="74">
        <v>17</v>
      </c>
      <c r="C24" s="75" t="str">
        <f t="shared" si="0"/>
        <v>令和17年分</v>
      </c>
      <c r="D24" s="76">
        <f ca="1">OFFSET(S24,VLOOKUP($L$3,各種設定!$E$2:$F$8,2,FALSE),VLOOKUP($L$3,各種設定!$E$2:$G$8,3,FALSE))</f>
        <v>1000000</v>
      </c>
      <c r="E24" s="76">
        <f ca="1">OFFSET(AB24,VLOOKUP($L$3,各種設定!$E$2:$F$8,2,FALSE),VLOOKUP($L$3,各種設定!$E$2:$G$8,3,FALSE))</f>
        <v>7</v>
      </c>
      <c r="F24" s="77">
        <f ca="1">OFFSET(AI24,VLOOKUP($L$3,各種設定!$E$2:$F$8,2,FALSE),VLOOKUP($L$3,各種設定!$E$2:$G$8,3,FALSE))</f>
        <v>0.14299999999999999</v>
      </c>
      <c r="G24" s="76">
        <f ca="1">OFFSET(AJ24,VLOOKUP($L$3,各種設定!$E$2:$F$8,2,FALSE),VLOOKUP($L$3,各種設定!$E$2:$G$8,3,FALSE))</f>
        <v>12</v>
      </c>
      <c r="H24" s="76">
        <f ca="1">OFFSET(AK24,VLOOKUP($L$3,各種設定!$E$2:$F$8,2,FALSE),VLOOKUP($L$3,各種設定!$E$2:$G$8,3,FALSE))</f>
        <v>0</v>
      </c>
      <c r="I24" s="78"/>
      <c r="J24" s="76">
        <f ca="1">OFFSET(AN24,VLOOKUP($L$3,各種設定!$E$2:$F$8,2,FALSE),VLOOKUP($L$3,各種設定!$E$2:$G$8,3,FALSE))</f>
        <v>0</v>
      </c>
      <c r="K24" s="80">
        <f t="shared" si="110"/>
        <v>1</v>
      </c>
      <c r="L24" s="76">
        <f ca="1">OFFSET(AP24,VLOOKUP($L$3,各種設定!$E$2:$F$8,2,FALSE),VLOOKUP($L$3,各種設定!$E$2:$G$8,3,FALSE))</f>
        <v>0</v>
      </c>
      <c r="M24" s="76">
        <f ca="1">OFFSET(AQ24,VLOOKUP($L$3,各種設定!$E$2:$F$8,2,FALSE),VLOOKUP($L$3,各種設定!$E$2:$G$8,3,FALSE))</f>
        <v>1</v>
      </c>
      <c r="N24" s="76">
        <f ca="1">OFFSET(AS24,VLOOKUP($L$3,各種設定!$E$2:$F$8,2,FALSE),VLOOKUP($L$3,各種設定!$E$2:$G$8,3,FALSE))</f>
        <v>0</v>
      </c>
      <c r="P24" s="35" t="str">
        <f t="shared" si="49"/>
        <v>令和17年分</v>
      </c>
      <c r="Q24" s="35">
        <f t="shared" si="121"/>
        <v>2035</v>
      </c>
      <c r="R24" s="36">
        <f t="shared" si="50"/>
        <v>1000000</v>
      </c>
      <c r="S24" s="37">
        <f t="shared" si="51"/>
        <v>1000000</v>
      </c>
      <c r="T24" s="37">
        <f t="shared" si="122"/>
        <v>999999</v>
      </c>
      <c r="U24" s="38"/>
      <c r="V24" s="37">
        <f t="shared" si="124"/>
        <v>999999</v>
      </c>
      <c r="W24" s="37">
        <f t="shared" si="125"/>
        <v>1</v>
      </c>
      <c r="X24" s="38"/>
      <c r="Y24" s="38"/>
      <c r="Z24" s="38"/>
      <c r="AA24" s="38"/>
      <c r="AB24" s="38"/>
      <c r="AC24" s="39"/>
      <c r="AD24" s="39"/>
      <c r="AE24" s="40"/>
      <c r="AF24" s="41"/>
      <c r="AG24" s="41"/>
      <c r="AH24" s="41"/>
      <c r="AI24" s="38"/>
      <c r="AJ24" s="38"/>
      <c r="AK24" s="38"/>
      <c r="AL24" s="38"/>
      <c r="AM24" s="38"/>
      <c r="AN24" s="38"/>
      <c r="AO24" s="38"/>
      <c r="AP24" s="38"/>
      <c r="AQ24" s="37">
        <f t="shared" si="52"/>
        <v>1</v>
      </c>
      <c r="AR24" s="37">
        <f t="shared" si="53"/>
        <v>999999</v>
      </c>
      <c r="AS24" s="38"/>
      <c r="AU24" s="35" t="str">
        <f t="shared" si="1"/>
        <v>令和17年分</v>
      </c>
      <c r="AV24" s="35">
        <f t="shared" si="144"/>
        <v>2035</v>
      </c>
      <c r="AW24" s="36">
        <f t="shared" si="145"/>
        <v>1000000</v>
      </c>
      <c r="AX24" s="37">
        <f t="shared" si="54"/>
        <v>900000</v>
      </c>
      <c r="AY24" s="37">
        <f t="shared" si="55"/>
        <v>950000</v>
      </c>
      <c r="AZ24" s="37">
        <f t="shared" si="2"/>
        <v>127800</v>
      </c>
      <c r="BA24" s="37">
        <f t="shared" si="56"/>
        <v>999999</v>
      </c>
      <c r="BB24" s="37">
        <f>AW24-BA24</f>
        <v>1</v>
      </c>
      <c r="BC24" s="37">
        <f>IF(AY24-BA24&gt;0,AY24-BA24,0)</f>
        <v>0</v>
      </c>
      <c r="BD24" s="37">
        <f t="shared" si="127"/>
        <v>0</v>
      </c>
      <c r="BE24" s="37">
        <f t="shared" si="6"/>
        <v>0</v>
      </c>
      <c r="BF24" s="37">
        <f t="shared" si="7"/>
        <v>0</v>
      </c>
      <c r="BG24" s="38">
        <f t="shared" si="8"/>
        <v>7</v>
      </c>
      <c r="BH24" s="39"/>
      <c r="BI24" s="39"/>
      <c r="BJ24" s="40"/>
      <c r="BK24" s="41"/>
      <c r="BL24" s="41"/>
      <c r="BM24" s="41"/>
      <c r="BN24" s="38">
        <f t="shared" si="9"/>
        <v>0.14199999999999999</v>
      </c>
      <c r="BO24" s="44">
        <f>12</f>
        <v>12</v>
      </c>
      <c r="BP24" s="37">
        <f t="shared" si="10"/>
        <v>0</v>
      </c>
      <c r="BQ24" s="37"/>
      <c r="BR24" s="37">
        <f t="shared" si="11"/>
        <v>0</v>
      </c>
      <c r="BS24" s="37">
        <f t="shared" si="57"/>
        <v>0</v>
      </c>
      <c r="BT24" s="43">
        <f t="shared" si="12"/>
        <v>1</v>
      </c>
      <c r="BU24" s="41">
        <f t="shared" si="146"/>
        <v>0</v>
      </c>
      <c r="BV24" s="37">
        <f t="shared" si="13"/>
        <v>1</v>
      </c>
      <c r="BW24" s="37">
        <f t="shared" si="58"/>
        <v>999999</v>
      </c>
      <c r="BX24" s="37" t="str">
        <f t="shared" si="126"/>
        <v/>
      </c>
      <c r="BZ24" s="35" t="str">
        <f t="shared" si="15"/>
        <v>令和17年分</v>
      </c>
      <c r="CA24" s="35">
        <f t="shared" si="113"/>
        <v>2035</v>
      </c>
      <c r="CB24" s="36">
        <f t="shared" si="114"/>
        <v>1000000</v>
      </c>
      <c r="CC24" s="37">
        <f t="shared" si="59"/>
        <v>1000000</v>
      </c>
      <c r="CD24" s="37">
        <f t="shared" si="60"/>
        <v>999999</v>
      </c>
      <c r="CE24" s="37">
        <f t="shared" si="16"/>
        <v>143000</v>
      </c>
      <c r="CF24" s="37">
        <f t="shared" si="131"/>
        <v>999999</v>
      </c>
      <c r="CG24" s="37">
        <f t="shared" si="17"/>
        <v>1</v>
      </c>
      <c r="CH24" s="37">
        <f t="shared" si="62"/>
        <v>0</v>
      </c>
      <c r="CI24" s="37"/>
      <c r="CJ24" s="37"/>
      <c r="CK24" s="37">
        <f t="shared" si="63"/>
        <v>0</v>
      </c>
      <c r="CL24" s="38">
        <f t="shared" si="18"/>
        <v>7</v>
      </c>
      <c r="CM24" s="39"/>
      <c r="CN24" s="39"/>
      <c r="CO24" s="40"/>
      <c r="CP24" s="41"/>
      <c r="CQ24" s="41"/>
      <c r="CR24" s="41"/>
      <c r="CS24" s="38">
        <f t="shared" si="19"/>
        <v>0.14299999999999999</v>
      </c>
      <c r="CT24" s="44">
        <f>12</f>
        <v>12</v>
      </c>
      <c r="CU24" s="37">
        <f t="shared" si="20"/>
        <v>0</v>
      </c>
      <c r="CV24" s="37"/>
      <c r="CW24" s="37">
        <f t="shared" si="21"/>
        <v>0</v>
      </c>
      <c r="CX24" s="37">
        <f t="shared" si="64"/>
        <v>0</v>
      </c>
      <c r="CY24" s="43">
        <f t="shared" si="22"/>
        <v>1</v>
      </c>
      <c r="CZ24" s="41">
        <f t="shared" si="65"/>
        <v>0</v>
      </c>
      <c r="DA24" s="37">
        <f t="shared" si="66"/>
        <v>1</v>
      </c>
      <c r="DB24" s="37">
        <f t="shared" si="67"/>
        <v>999999</v>
      </c>
      <c r="DC24" s="37"/>
      <c r="DE24" s="35" t="str">
        <f t="shared" si="23"/>
        <v>令和17年分</v>
      </c>
      <c r="DF24" s="35">
        <f t="shared" si="115"/>
        <v>2035</v>
      </c>
      <c r="DG24" s="36">
        <f t="shared" si="116"/>
        <v>1000000</v>
      </c>
      <c r="DH24" s="37">
        <f t="shared" si="68"/>
        <v>1000000</v>
      </c>
      <c r="DI24" s="37">
        <f t="shared" si="69"/>
        <v>950000</v>
      </c>
      <c r="DJ24" s="37">
        <f t="shared" si="70"/>
        <v>1</v>
      </c>
      <c r="DK24" s="37">
        <f t="shared" si="71"/>
        <v>999999</v>
      </c>
      <c r="DL24" s="37">
        <f t="shared" si="72"/>
        <v>1</v>
      </c>
      <c r="DM24" s="37">
        <f t="shared" si="73"/>
        <v>0</v>
      </c>
      <c r="DN24" s="37">
        <f t="shared" si="130"/>
        <v>0</v>
      </c>
      <c r="DO24" s="37">
        <f t="shared" ref="DO24:DO36" si="147">IF(DL24&lt;=DN24,DL24-1,IF(DL24=1,0,0))</f>
        <v>0</v>
      </c>
      <c r="DP24" s="37">
        <f t="shared" si="74"/>
        <v>0</v>
      </c>
      <c r="DQ24" s="38">
        <f t="shared" si="75"/>
        <v>7</v>
      </c>
      <c r="DR24" s="39"/>
      <c r="DS24" s="39"/>
      <c r="DT24" s="40"/>
      <c r="DU24" s="41"/>
      <c r="DV24" s="41"/>
      <c r="DW24" s="41"/>
      <c r="DX24" s="38">
        <f t="shared" si="26"/>
        <v>0.28000000000000003</v>
      </c>
      <c r="DY24" s="44">
        <f>12</f>
        <v>12</v>
      </c>
      <c r="DZ24" s="37">
        <f t="shared" si="27"/>
        <v>0</v>
      </c>
      <c r="EA24" s="37"/>
      <c r="EB24" s="37">
        <f t="shared" si="28"/>
        <v>0</v>
      </c>
      <c r="EC24" s="37">
        <f t="shared" si="76"/>
        <v>0</v>
      </c>
      <c r="ED24" s="43">
        <f t="shared" si="29"/>
        <v>1</v>
      </c>
      <c r="EE24" s="41">
        <f t="shared" si="77"/>
        <v>0</v>
      </c>
      <c r="EF24" s="37">
        <f t="shared" si="78"/>
        <v>1</v>
      </c>
      <c r="EG24" s="37">
        <f t="shared" si="79"/>
        <v>999999</v>
      </c>
      <c r="EH24" s="37" t="str">
        <f t="shared" si="128"/>
        <v/>
      </c>
      <c r="EJ24" s="35" t="str">
        <f t="shared" si="31"/>
        <v>令和17年分</v>
      </c>
      <c r="EK24" s="35">
        <f t="shared" si="117"/>
        <v>2035</v>
      </c>
      <c r="EL24" s="36">
        <f t="shared" si="118"/>
        <v>1000000</v>
      </c>
      <c r="EM24" s="37">
        <f t="shared" si="80"/>
        <v>1000000</v>
      </c>
      <c r="EN24" s="37">
        <f t="shared" si="81"/>
        <v>999999</v>
      </c>
      <c r="EO24" s="37">
        <f t="shared" si="132"/>
        <v>1</v>
      </c>
      <c r="EP24" s="37">
        <f t="shared" si="133"/>
        <v>999999</v>
      </c>
      <c r="EQ24" s="37">
        <f t="shared" si="134"/>
        <v>1</v>
      </c>
      <c r="ER24" s="37">
        <f t="shared" si="84"/>
        <v>0</v>
      </c>
      <c r="ES24" s="37">
        <f t="shared" si="135"/>
        <v>109913</v>
      </c>
      <c r="ET24" s="37">
        <f t="shared" si="136"/>
        <v>54957</v>
      </c>
      <c r="EU24" s="37">
        <f t="shared" si="137"/>
        <v>0</v>
      </c>
      <c r="EV24" s="38">
        <f t="shared" si="138"/>
        <v>7</v>
      </c>
      <c r="EW24" s="39">
        <f t="shared" si="139"/>
        <v>0.35699999999999998</v>
      </c>
      <c r="EX24" s="39">
        <f t="shared" si="140"/>
        <v>0.5</v>
      </c>
      <c r="EY24" s="40">
        <f t="shared" si="141"/>
        <v>5.4960000000000002E-2</v>
      </c>
      <c r="EZ24" s="41">
        <f t="shared" si="142"/>
        <v>54960</v>
      </c>
      <c r="FA24" s="41" t="str">
        <f t="shared" si="143"/>
        <v>改定</v>
      </c>
      <c r="FB24" s="41"/>
      <c r="FC24" s="45">
        <f t="shared" si="89"/>
        <v>0.5</v>
      </c>
      <c r="FD24" s="44">
        <f>12</f>
        <v>12</v>
      </c>
      <c r="FE24" s="37">
        <f t="shared" si="90"/>
        <v>0</v>
      </c>
      <c r="FF24" s="37"/>
      <c r="FG24" s="37">
        <f t="shared" si="38"/>
        <v>0</v>
      </c>
      <c r="FH24" s="37">
        <f t="shared" si="91"/>
        <v>0</v>
      </c>
      <c r="FI24" s="43">
        <f t="shared" si="39"/>
        <v>1</v>
      </c>
      <c r="FJ24" s="41">
        <f t="shared" si="92"/>
        <v>0</v>
      </c>
      <c r="FK24" s="37">
        <f t="shared" si="93"/>
        <v>1</v>
      </c>
      <c r="FL24" s="37">
        <f t="shared" si="94"/>
        <v>999999</v>
      </c>
      <c r="FM24" s="37"/>
      <c r="FO24" s="35" t="str">
        <f t="shared" si="40"/>
        <v>令和17年分</v>
      </c>
      <c r="FP24" s="35">
        <f t="shared" si="119"/>
        <v>2035</v>
      </c>
      <c r="FQ24" s="36">
        <f t="shared" si="120"/>
        <v>1000000</v>
      </c>
      <c r="FR24" s="37">
        <f t="shared" si="95"/>
        <v>1000000</v>
      </c>
      <c r="FS24" s="37">
        <f t="shared" si="96"/>
        <v>999999</v>
      </c>
      <c r="FT24" s="37">
        <f t="shared" si="97"/>
        <v>1</v>
      </c>
      <c r="FU24" s="37">
        <f t="shared" si="98"/>
        <v>999999</v>
      </c>
      <c r="FV24" s="37">
        <f t="shared" si="41"/>
        <v>1</v>
      </c>
      <c r="FW24" s="37">
        <f t="shared" si="99"/>
        <v>0</v>
      </c>
      <c r="FX24" s="37">
        <f t="shared" si="100"/>
        <v>259891</v>
      </c>
      <c r="FY24" s="37">
        <f t="shared" si="101"/>
        <v>86804</v>
      </c>
      <c r="FZ24" s="37">
        <f t="shared" si="129"/>
        <v>0</v>
      </c>
      <c r="GA24" s="38">
        <f t="shared" si="43"/>
        <v>7</v>
      </c>
      <c r="GB24" s="39">
        <f t="shared" si="44"/>
        <v>0.28599999999999998</v>
      </c>
      <c r="GC24" s="39">
        <f t="shared" si="45"/>
        <v>0.33400000000000002</v>
      </c>
      <c r="GD24" s="40">
        <f t="shared" si="46"/>
        <v>8.6800000000000002E-2</v>
      </c>
      <c r="GE24" s="41">
        <f t="shared" si="102"/>
        <v>86800</v>
      </c>
      <c r="GF24" s="41" t="str">
        <f t="shared" si="103"/>
        <v>改定</v>
      </c>
      <c r="GG24" s="41"/>
      <c r="GH24" s="45">
        <f t="shared" si="104"/>
        <v>0.33400000000000002</v>
      </c>
      <c r="GI24" s="44">
        <f>12</f>
        <v>12</v>
      </c>
      <c r="GJ24" s="37">
        <f t="shared" si="105"/>
        <v>0</v>
      </c>
      <c r="GK24" s="37"/>
      <c r="GL24" s="37">
        <f t="shared" si="47"/>
        <v>0</v>
      </c>
      <c r="GM24" s="37">
        <f t="shared" si="106"/>
        <v>0</v>
      </c>
      <c r="GN24" s="43">
        <f t="shared" si="48"/>
        <v>1</v>
      </c>
      <c r="GO24" s="41">
        <f t="shared" si="107"/>
        <v>0</v>
      </c>
      <c r="GP24" s="37">
        <f t="shared" si="108"/>
        <v>1</v>
      </c>
      <c r="GQ24" s="37">
        <f t="shared" si="109"/>
        <v>999999</v>
      </c>
      <c r="GR24" s="37"/>
    </row>
    <row r="25" spans="2:200" ht="15" customHeight="1">
      <c r="B25" s="74">
        <v>18</v>
      </c>
      <c r="C25" s="75" t="str">
        <f t="shared" si="0"/>
        <v>令和18年分</v>
      </c>
      <c r="D25" s="76">
        <f ca="1">OFFSET(S25,VLOOKUP($L$3,各種設定!$E$2:$F$8,2,FALSE),VLOOKUP($L$3,各種設定!$E$2:$G$8,3,FALSE))</f>
        <v>1000000</v>
      </c>
      <c r="E25" s="76">
        <f ca="1">OFFSET(AB25,VLOOKUP($L$3,各種設定!$E$2:$F$8,2,FALSE),VLOOKUP($L$3,各種設定!$E$2:$G$8,3,FALSE))</f>
        <v>7</v>
      </c>
      <c r="F25" s="77">
        <f ca="1">OFFSET(AI25,VLOOKUP($L$3,各種設定!$E$2:$F$8,2,FALSE),VLOOKUP($L$3,各種設定!$E$2:$G$8,3,FALSE))</f>
        <v>0.14299999999999999</v>
      </c>
      <c r="G25" s="76">
        <f ca="1">OFFSET(AJ25,VLOOKUP($L$3,各種設定!$E$2:$F$8,2,FALSE),VLOOKUP($L$3,各種設定!$E$2:$G$8,3,FALSE))</f>
        <v>12</v>
      </c>
      <c r="H25" s="76">
        <f ca="1">OFFSET(AK25,VLOOKUP($L$3,各種設定!$E$2:$F$8,2,FALSE),VLOOKUP($L$3,各種設定!$E$2:$G$8,3,FALSE))</f>
        <v>0</v>
      </c>
      <c r="I25" s="78"/>
      <c r="J25" s="76">
        <f ca="1">OFFSET(AN25,VLOOKUP($L$3,各種設定!$E$2:$F$8,2,FALSE),VLOOKUP($L$3,各種設定!$E$2:$G$8,3,FALSE))</f>
        <v>0</v>
      </c>
      <c r="K25" s="80">
        <f t="shared" si="110"/>
        <v>1</v>
      </c>
      <c r="L25" s="76">
        <f ca="1">OFFSET(AP25,VLOOKUP($L$3,各種設定!$E$2:$F$8,2,FALSE),VLOOKUP($L$3,各種設定!$E$2:$G$8,3,FALSE))</f>
        <v>0</v>
      </c>
      <c r="M25" s="76">
        <f ca="1">OFFSET(AQ25,VLOOKUP($L$3,各種設定!$E$2:$F$8,2,FALSE),VLOOKUP($L$3,各種設定!$E$2:$G$8,3,FALSE))</f>
        <v>1</v>
      </c>
      <c r="N25" s="76">
        <f ca="1">OFFSET(AS25,VLOOKUP($L$3,各種設定!$E$2:$F$8,2,FALSE),VLOOKUP($L$3,各種設定!$E$2:$G$8,3,FALSE))</f>
        <v>0</v>
      </c>
      <c r="P25" s="35" t="str">
        <f t="shared" si="49"/>
        <v>令和18年分</v>
      </c>
      <c r="Q25" s="35">
        <f t="shared" si="121"/>
        <v>2036</v>
      </c>
      <c r="R25" s="36">
        <f t="shared" si="50"/>
        <v>1000000</v>
      </c>
      <c r="S25" s="37">
        <f t="shared" si="51"/>
        <v>1000000</v>
      </c>
      <c r="T25" s="37">
        <f t="shared" si="122"/>
        <v>999999</v>
      </c>
      <c r="U25" s="38"/>
      <c r="V25" s="37">
        <f t="shared" si="124"/>
        <v>999999</v>
      </c>
      <c r="W25" s="37">
        <f t="shared" si="125"/>
        <v>1</v>
      </c>
      <c r="X25" s="38"/>
      <c r="Y25" s="38"/>
      <c r="Z25" s="38"/>
      <c r="AA25" s="38"/>
      <c r="AB25" s="38"/>
      <c r="AC25" s="39"/>
      <c r="AD25" s="39"/>
      <c r="AE25" s="40"/>
      <c r="AF25" s="41"/>
      <c r="AG25" s="41"/>
      <c r="AH25" s="41"/>
      <c r="AI25" s="38"/>
      <c r="AJ25" s="38"/>
      <c r="AK25" s="38"/>
      <c r="AL25" s="38"/>
      <c r="AM25" s="38"/>
      <c r="AN25" s="38"/>
      <c r="AO25" s="38"/>
      <c r="AP25" s="38"/>
      <c r="AQ25" s="37">
        <f t="shared" si="52"/>
        <v>1</v>
      </c>
      <c r="AR25" s="37">
        <f t="shared" si="53"/>
        <v>999999</v>
      </c>
      <c r="AS25" s="38"/>
      <c r="AU25" s="35" t="str">
        <f t="shared" si="1"/>
        <v>令和18年分</v>
      </c>
      <c r="AV25" s="35">
        <f t="shared" si="144"/>
        <v>2036</v>
      </c>
      <c r="AW25" s="36">
        <f t="shared" si="145"/>
        <v>1000000</v>
      </c>
      <c r="AX25" s="37">
        <f t="shared" si="54"/>
        <v>900000</v>
      </c>
      <c r="AY25" s="37">
        <f t="shared" si="55"/>
        <v>950000</v>
      </c>
      <c r="AZ25" s="37">
        <f t="shared" si="2"/>
        <v>127800</v>
      </c>
      <c r="BA25" s="37">
        <f t="shared" si="56"/>
        <v>999999</v>
      </c>
      <c r="BB25" s="37">
        <f t="shared" ref="BB25:BB36" si="148">AW25-BA25</f>
        <v>1</v>
      </c>
      <c r="BC25" s="37">
        <f t="shared" ref="BC25:BC36" si="149">IF(AY25-BA25&gt;0,AY25-BA25,0)</f>
        <v>0</v>
      </c>
      <c r="BD25" s="37">
        <f t="shared" si="127"/>
        <v>0</v>
      </c>
      <c r="BE25" s="37">
        <f t="shared" si="6"/>
        <v>0</v>
      </c>
      <c r="BF25" s="37">
        <f t="shared" si="7"/>
        <v>0</v>
      </c>
      <c r="BG25" s="38">
        <f t="shared" si="8"/>
        <v>7</v>
      </c>
      <c r="BH25" s="39"/>
      <c r="BI25" s="39"/>
      <c r="BJ25" s="40"/>
      <c r="BK25" s="41"/>
      <c r="BL25" s="41"/>
      <c r="BM25" s="41"/>
      <c r="BN25" s="38">
        <f t="shared" si="9"/>
        <v>0.14199999999999999</v>
      </c>
      <c r="BO25" s="44">
        <f>12</f>
        <v>12</v>
      </c>
      <c r="BP25" s="37">
        <f t="shared" si="10"/>
        <v>0</v>
      </c>
      <c r="BQ25" s="37"/>
      <c r="BR25" s="37">
        <f t="shared" si="11"/>
        <v>0</v>
      </c>
      <c r="BS25" s="37">
        <f t="shared" si="57"/>
        <v>0</v>
      </c>
      <c r="BT25" s="43">
        <f t="shared" si="12"/>
        <v>1</v>
      </c>
      <c r="BU25" s="41">
        <f t="shared" si="146"/>
        <v>0</v>
      </c>
      <c r="BV25" s="37">
        <f t="shared" si="13"/>
        <v>1</v>
      </c>
      <c r="BW25" s="37">
        <f t="shared" si="58"/>
        <v>999999</v>
      </c>
      <c r="BX25" s="37" t="str">
        <f t="shared" si="126"/>
        <v/>
      </c>
      <c r="BZ25" s="35" t="str">
        <f t="shared" si="15"/>
        <v>令和18年分</v>
      </c>
      <c r="CA25" s="35">
        <f t="shared" si="113"/>
        <v>2036</v>
      </c>
      <c r="CB25" s="36">
        <f t="shared" si="114"/>
        <v>1000000</v>
      </c>
      <c r="CC25" s="37">
        <f t="shared" si="59"/>
        <v>1000000</v>
      </c>
      <c r="CD25" s="37">
        <f t="shared" si="60"/>
        <v>999999</v>
      </c>
      <c r="CE25" s="37">
        <f t="shared" si="16"/>
        <v>143000</v>
      </c>
      <c r="CF25" s="37">
        <f t="shared" si="131"/>
        <v>999999</v>
      </c>
      <c r="CG25" s="37">
        <f t="shared" si="17"/>
        <v>1</v>
      </c>
      <c r="CH25" s="37">
        <f t="shared" si="62"/>
        <v>0</v>
      </c>
      <c r="CI25" s="37"/>
      <c r="CJ25" s="37"/>
      <c r="CK25" s="37">
        <f t="shared" si="63"/>
        <v>0</v>
      </c>
      <c r="CL25" s="38">
        <f t="shared" si="18"/>
        <v>7</v>
      </c>
      <c r="CM25" s="39"/>
      <c r="CN25" s="39"/>
      <c r="CO25" s="40"/>
      <c r="CP25" s="41"/>
      <c r="CQ25" s="41"/>
      <c r="CR25" s="41"/>
      <c r="CS25" s="38">
        <f t="shared" si="19"/>
        <v>0.14299999999999999</v>
      </c>
      <c r="CT25" s="44">
        <f>12</f>
        <v>12</v>
      </c>
      <c r="CU25" s="37">
        <f t="shared" si="20"/>
        <v>0</v>
      </c>
      <c r="CV25" s="37"/>
      <c r="CW25" s="37">
        <f t="shared" si="21"/>
        <v>0</v>
      </c>
      <c r="CX25" s="37">
        <f t="shared" si="64"/>
        <v>0</v>
      </c>
      <c r="CY25" s="43">
        <f t="shared" si="22"/>
        <v>1</v>
      </c>
      <c r="CZ25" s="41">
        <f t="shared" si="65"/>
        <v>0</v>
      </c>
      <c r="DA25" s="37">
        <f t="shared" si="66"/>
        <v>1</v>
      </c>
      <c r="DB25" s="37">
        <f t="shared" si="67"/>
        <v>999999</v>
      </c>
      <c r="DC25" s="37"/>
      <c r="DE25" s="35" t="str">
        <f t="shared" si="23"/>
        <v>令和18年分</v>
      </c>
      <c r="DF25" s="35">
        <f t="shared" si="115"/>
        <v>2036</v>
      </c>
      <c r="DG25" s="36">
        <f t="shared" si="116"/>
        <v>1000000</v>
      </c>
      <c r="DH25" s="37">
        <f t="shared" si="68"/>
        <v>1000000</v>
      </c>
      <c r="DI25" s="37">
        <f t="shared" si="69"/>
        <v>950000</v>
      </c>
      <c r="DJ25" s="37">
        <f t="shared" si="70"/>
        <v>1</v>
      </c>
      <c r="DK25" s="37">
        <f t="shared" si="71"/>
        <v>999999</v>
      </c>
      <c r="DL25" s="37">
        <f t="shared" si="72"/>
        <v>1</v>
      </c>
      <c r="DM25" s="37">
        <f t="shared" si="73"/>
        <v>0</v>
      </c>
      <c r="DN25" s="37">
        <f t="shared" si="130"/>
        <v>0</v>
      </c>
      <c r="DO25" s="37">
        <f t="shared" si="147"/>
        <v>0</v>
      </c>
      <c r="DP25" s="37">
        <f t="shared" si="74"/>
        <v>0</v>
      </c>
      <c r="DQ25" s="38">
        <f t="shared" si="75"/>
        <v>7</v>
      </c>
      <c r="DR25" s="39"/>
      <c r="DS25" s="39"/>
      <c r="DT25" s="40"/>
      <c r="DU25" s="41"/>
      <c r="DV25" s="41"/>
      <c r="DW25" s="41"/>
      <c r="DX25" s="38">
        <f t="shared" si="26"/>
        <v>0.28000000000000003</v>
      </c>
      <c r="DY25" s="44">
        <f>12</f>
        <v>12</v>
      </c>
      <c r="DZ25" s="37">
        <f t="shared" si="27"/>
        <v>0</v>
      </c>
      <c r="EA25" s="37"/>
      <c r="EB25" s="37">
        <f t="shared" si="28"/>
        <v>0</v>
      </c>
      <c r="EC25" s="37">
        <f t="shared" si="76"/>
        <v>0</v>
      </c>
      <c r="ED25" s="43">
        <f t="shared" si="29"/>
        <v>1</v>
      </c>
      <c r="EE25" s="41">
        <f t="shared" si="77"/>
        <v>0</v>
      </c>
      <c r="EF25" s="37">
        <f t="shared" si="78"/>
        <v>1</v>
      </c>
      <c r="EG25" s="37">
        <f t="shared" si="79"/>
        <v>999999</v>
      </c>
      <c r="EH25" s="37" t="str">
        <f t="shared" si="128"/>
        <v/>
      </c>
      <c r="EJ25" s="35" t="str">
        <f t="shared" si="31"/>
        <v>令和18年分</v>
      </c>
      <c r="EK25" s="35">
        <f t="shared" si="117"/>
        <v>2036</v>
      </c>
      <c r="EL25" s="36">
        <f t="shared" si="118"/>
        <v>1000000</v>
      </c>
      <c r="EM25" s="37">
        <f t="shared" si="80"/>
        <v>1000000</v>
      </c>
      <c r="EN25" s="37">
        <f t="shared" si="81"/>
        <v>999999</v>
      </c>
      <c r="EO25" s="37">
        <f t="shared" si="132"/>
        <v>1</v>
      </c>
      <c r="EP25" s="37">
        <f t="shared" si="133"/>
        <v>999999</v>
      </c>
      <c r="EQ25" s="37">
        <f t="shared" si="134"/>
        <v>1</v>
      </c>
      <c r="ER25" s="37">
        <f t="shared" si="84"/>
        <v>0</v>
      </c>
      <c r="ES25" s="37">
        <f t="shared" si="135"/>
        <v>109913</v>
      </c>
      <c r="ET25" s="37">
        <f t="shared" si="136"/>
        <v>54957</v>
      </c>
      <c r="EU25" s="37">
        <f t="shared" si="137"/>
        <v>0</v>
      </c>
      <c r="EV25" s="38">
        <f t="shared" si="138"/>
        <v>7</v>
      </c>
      <c r="EW25" s="39">
        <f t="shared" si="139"/>
        <v>0.35699999999999998</v>
      </c>
      <c r="EX25" s="39">
        <f t="shared" si="140"/>
        <v>0.5</v>
      </c>
      <c r="EY25" s="40">
        <f t="shared" si="141"/>
        <v>5.4960000000000002E-2</v>
      </c>
      <c r="EZ25" s="41">
        <f t="shared" si="142"/>
        <v>54960</v>
      </c>
      <c r="FA25" s="41" t="str">
        <f t="shared" si="143"/>
        <v>改定</v>
      </c>
      <c r="FB25" s="41"/>
      <c r="FC25" s="45">
        <f t="shared" si="89"/>
        <v>0.5</v>
      </c>
      <c r="FD25" s="44">
        <f>12</f>
        <v>12</v>
      </c>
      <c r="FE25" s="37">
        <f t="shared" si="90"/>
        <v>0</v>
      </c>
      <c r="FF25" s="37"/>
      <c r="FG25" s="37">
        <f t="shared" si="38"/>
        <v>0</v>
      </c>
      <c r="FH25" s="37">
        <f t="shared" si="91"/>
        <v>0</v>
      </c>
      <c r="FI25" s="43">
        <f t="shared" si="39"/>
        <v>1</v>
      </c>
      <c r="FJ25" s="41">
        <f t="shared" si="92"/>
        <v>0</v>
      </c>
      <c r="FK25" s="37">
        <f t="shared" si="93"/>
        <v>1</v>
      </c>
      <c r="FL25" s="37">
        <f t="shared" si="94"/>
        <v>999999</v>
      </c>
      <c r="FM25" s="37"/>
      <c r="FO25" s="35" t="str">
        <f t="shared" si="40"/>
        <v>令和18年分</v>
      </c>
      <c r="FP25" s="35">
        <f t="shared" si="119"/>
        <v>2036</v>
      </c>
      <c r="FQ25" s="36">
        <f t="shared" si="120"/>
        <v>1000000</v>
      </c>
      <c r="FR25" s="37">
        <f t="shared" si="95"/>
        <v>1000000</v>
      </c>
      <c r="FS25" s="37">
        <f t="shared" si="96"/>
        <v>999999</v>
      </c>
      <c r="FT25" s="37">
        <f t="shared" si="97"/>
        <v>1</v>
      </c>
      <c r="FU25" s="37">
        <f t="shared" si="98"/>
        <v>999999</v>
      </c>
      <c r="FV25" s="37">
        <f t="shared" si="41"/>
        <v>1</v>
      </c>
      <c r="FW25" s="37">
        <f t="shared" si="99"/>
        <v>0</v>
      </c>
      <c r="FX25" s="37">
        <f t="shared" si="100"/>
        <v>259891</v>
      </c>
      <c r="FY25" s="37">
        <f t="shared" si="101"/>
        <v>86804</v>
      </c>
      <c r="FZ25" s="37">
        <f t="shared" si="129"/>
        <v>0</v>
      </c>
      <c r="GA25" s="38">
        <f t="shared" si="43"/>
        <v>7</v>
      </c>
      <c r="GB25" s="39">
        <f t="shared" si="44"/>
        <v>0.28599999999999998</v>
      </c>
      <c r="GC25" s="39">
        <f t="shared" si="45"/>
        <v>0.33400000000000002</v>
      </c>
      <c r="GD25" s="40">
        <f t="shared" si="46"/>
        <v>8.6800000000000002E-2</v>
      </c>
      <c r="GE25" s="41">
        <f t="shared" si="102"/>
        <v>86800</v>
      </c>
      <c r="GF25" s="41" t="str">
        <f t="shared" si="103"/>
        <v>改定</v>
      </c>
      <c r="GG25" s="41"/>
      <c r="GH25" s="45">
        <f t="shared" si="104"/>
        <v>0.33400000000000002</v>
      </c>
      <c r="GI25" s="44">
        <f>12</f>
        <v>12</v>
      </c>
      <c r="GJ25" s="37">
        <f t="shared" si="105"/>
        <v>0</v>
      </c>
      <c r="GK25" s="37"/>
      <c r="GL25" s="37">
        <f t="shared" si="47"/>
        <v>0</v>
      </c>
      <c r="GM25" s="37">
        <f t="shared" si="106"/>
        <v>0</v>
      </c>
      <c r="GN25" s="43">
        <f t="shared" si="48"/>
        <v>1</v>
      </c>
      <c r="GO25" s="41">
        <f t="shared" si="107"/>
        <v>0</v>
      </c>
      <c r="GP25" s="37">
        <f t="shared" si="108"/>
        <v>1</v>
      </c>
      <c r="GQ25" s="37">
        <f t="shared" si="109"/>
        <v>999999</v>
      </c>
      <c r="GR25" s="37"/>
    </row>
    <row r="26" spans="2:200" ht="15" customHeight="1">
      <c r="B26" s="74">
        <v>19</v>
      </c>
      <c r="C26" s="75" t="str">
        <f t="shared" si="0"/>
        <v>令和19年分</v>
      </c>
      <c r="D26" s="76">
        <f ca="1">OFFSET(S26,VLOOKUP($L$3,各種設定!$E$2:$F$8,2,FALSE),VLOOKUP($L$3,各種設定!$E$2:$G$8,3,FALSE))</f>
        <v>1000000</v>
      </c>
      <c r="E26" s="76">
        <f ca="1">OFFSET(AB26,VLOOKUP($L$3,各種設定!$E$2:$F$8,2,FALSE),VLOOKUP($L$3,各種設定!$E$2:$G$8,3,FALSE))</f>
        <v>7</v>
      </c>
      <c r="F26" s="77">
        <f ca="1">OFFSET(AI26,VLOOKUP($L$3,各種設定!$E$2:$F$8,2,FALSE),VLOOKUP($L$3,各種設定!$E$2:$G$8,3,FALSE))</f>
        <v>0.14299999999999999</v>
      </c>
      <c r="G26" s="76">
        <f ca="1">OFFSET(AJ26,VLOOKUP($L$3,各種設定!$E$2:$F$8,2,FALSE),VLOOKUP($L$3,各種設定!$E$2:$G$8,3,FALSE))</f>
        <v>12</v>
      </c>
      <c r="H26" s="76">
        <f ca="1">OFFSET(AK26,VLOOKUP($L$3,各種設定!$E$2:$F$8,2,FALSE),VLOOKUP($L$3,各種設定!$E$2:$G$8,3,FALSE))</f>
        <v>0</v>
      </c>
      <c r="I26" s="78"/>
      <c r="J26" s="76">
        <f ca="1">OFFSET(AN26,VLOOKUP($L$3,各種設定!$E$2:$F$8,2,FALSE),VLOOKUP($L$3,各種設定!$E$2:$G$8,3,FALSE))</f>
        <v>0</v>
      </c>
      <c r="K26" s="80">
        <f t="shared" si="110"/>
        <v>1</v>
      </c>
      <c r="L26" s="76">
        <f ca="1">OFFSET(AP26,VLOOKUP($L$3,各種設定!$E$2:$F$8,2,FALSE),VLOOKUP($L$3,各種設定!$E$2:$G$8,3,FALSE))</f>
        <v>0</v>
      </c>
      <c r="M26" s="76">
        <f ca="1">OFFSET(AQ26,VLOOKUP($L$3,各種設定!$E$2:$F$8,2,FALSE),VLOOKUP($L$3,各種設定!$E$2:$G$8,3,FALSE))</f>
        <v>1</v>
      </c>
      <c r="N26" s="76">
        <f ca="1">OFFSET(AS26,VLOOKUP($L$3,各種設定!$E$2:$F$8,2,FALSE),VLOOKUP($L$3,各種設定!$E$2:$G$8,3,FALSE))</f>
        <v>0</v>
      </c>
      <c r="P26" s="35" t="str">
        <f t="shared" si="49"/>
        <v>令和19年分</v>
      </c>
      <c r="Q26" s="35">
        <f t="shared" si="121"/>
        <v>2037</v>
      </c>
      <c r="R26" s="36">
        <f t="shared" si="50"/>
        <v>1000000</v>
      </c>
      <c r="S26" s="37">
        <f t="shared" si="51"/>
        <v>1000000</v>
      </c>
      <c r="T26" s="37">
        <f t="shared" si="122"/>
        <v>999999</v>
      </c>
      <c r="U26" s="38"/>
      <c r="V26" s="37">
        <f t="shared" si="124"/>
        <v>999999</v>
      </c>
      <c r="W26" s="37">
        <f t="shared" si="125"/>
        <v>1</v>
      </c>
      <c r="X26" s="38"/>
      <c r="Y26" s="38"/>
      <c r="Z26" s="38"/>
      <c r="AA26" s="38"/>
      <c r="AB26" s="38"/>
      <c r="AC26" s="39"/>
      <c r="AD26" s="39"/>
      <c r="AE26" s="40"/>
      <c r="AF26" s="41"/>
      <c r="AG26" s="41"/>
      <c r="AH26" s="41"/>
      <c r="AI26" s="38"/>
      <c r="AJ26" s="38"/>
      <c r="AK26" s="38"/>
      <c r="AL26" s="38"/>
      <c r="AM26" s="38"/>
      <c r="AN26" s="38"/>
      <c r="AO26" s="38"/>
      <c r="AP26" s="38"/>
      <c r="AQ26" s="37">
        <f t="shared" si="52"/>
        <v>1</v>
      </c>
      <c r="AR26" s="37">
        <f t="shared" si="53"/>
        <v>999999</v>
      </c>
      <c r="AS26" s="38"/>
      <c r="AU26" s="35" t="str">
        <f t="shared" si="1"/>
        <v>令和19年分</v>
      </c>
      <c r="AV26" s="35">
        <f t="shared" si="144"/>
        <v>2037</v>
      </c>
      <c r="AW26" s="36">
        <f t="shared" si="145"/>
        <v>1000000</v>
      </c>
      <c r="AX26" s="37">
        <f t="shared" si="54"/>
        <v>900000</v>
      </c>
      <c r="AY26" s="37">
        <f t="shared" si="55"/>
        <v>950000</v>
      </c>
      <c r="AZ26" s="37">
        <f t="shared" si="2"/>
        <v>127800</v>
      </c>
      <c r="BA26" s="37">
        <f t="shared" si="56"/>
        <v>999999</v>
      </c>
      <c r="BB26" s="37">
        <f t="shared" si="148"/>
        <v>1</v>
      </c>
      <c r="BC26" s="37">
        <f t="shared" si="149"/>
        <v>0</v>
      </c>
      <c r="BD26" s="37">
        <f t="shared" si="127"/>
        <v>0</v>
      </c>
      <c r="BE26" s="37">
        <f t="shared" si="6"/>
        <v>0</v>
      </c>
      <c r="BF26" s="37">
        <f t="shared" si="7"/>
        <v>0</v>
      </c>
      <c r="BG26" s="38">
        <f t="shared" si="8"/>
        <v>7</v>
      </c>
      <c r="BH26" s="39"/>
      <c r="BI26" s="39"/>
      <c r="BJ26" s="40"/>
      <c r="BK26" s="41"/>
      <c r="BL26" s="41"/>
      <c r="BM26" s="41"/>
      <c r="BN26" s="38">
        <f t="shared" si="9"/>
        <v>0.14199999999999999</v>
      </c>
      <c r="BO26" s="44">
        <f>12</f>
        <v>12</v>
      </c>
      <c r="BP26" s="37">
        <f t="shared" si="10"/>
        <v>0</v>
      </c>
      <c r="BQ26" s="37"/>
      <c r="BR26" s="37">
        <f t="shared" si="11"/>
        <v>0</v>
      </c>
      <c r="BS26" s="37">
        <f t="shared" si="57"/>
        <v>0</v>
      </c>
      <c r="BT26" s="43">
        <f t="shared" si="12"/>
        <v>1</v>
      </c>
      <c r="BU26" s="41">
        <f t="shared" si="146"/>
        <v>0</v>
      </c>
      <c r="BV26" s="37">
        <f t="shared" si="13"/>
        <v>1</v>
      </c>
      <c r="BW26" s="37">
        <f t="shared" si="58"/>
        <v>999999</v>
      </c>
      <c r="BX26" s="37" t="str">
        <f t="shared" si="126"/>
        <v/>
      </c>
      <c r="BZ26" s="35" t="str">
        <f t="shared" si="15"/>
        <v>令和19年分</v>
      </c>
      <c r="CA26" s="35">
        <f t="shared" si="113"/>
        <v>2037</v>
      </c>
      <c r="CB26" s="36">
        <f t="shared" si="114"/>
        <v>1000000</v>
      </c>
      <c r="CC26" s="37">
        <f t="shared" si="59"/>
        <v>1000000</v>
      </c>
      <c r="CD26" s="37">
        <f t="shared" si="60"/>
        <v>999999</v>
      </c>
      <c r="CE26" s="37">
        <f t="shared" si="16"/>
        <v>143000</v>
      </c>
      <c r="CF26" s="37">
        <f t="shared" si="131"/>
        <v>999999</v>
      </c>
      <c r="CG26" s="37">
        <f t="shared" si="17"/>
        <v>1</v>
      </c>
      <c r="CH26" s="37">
        <f t="shared" si="62"/>
        <v>0</v>
      </c>
      <c r="CI26" s="37"/>
      <c r="CJ26" s="37"/>
      <c r="CK26" s="37">
        <f t="shared" si="63"/>
        <v>0</v>
      </c>
      <c r="CL26" s="38">
        <f t="shared" si="18"/>
        <v>7</v>
      </c>
      <c r="CM26" s="39"/>
      <c r="CN26" s="39"/>
      <c r="CO26" s="40"/>
      <c r="CP26" s="41"/>
      <c r="CQ26" s="41"/>
      <c r="CR26" s="41"/>
      <c r="CS26" s="38">
        <f t="shared" si="19"/>
        <v>0.14299999999999999</v>
      </c>
      <c r="CT26" s="44">
        <f>12</f>
        <v>12</v>
      </c>
      <c r="CU26" s="37">
        <f t="shared" si="20"/>
        <v>0</v>
      </c>
      <c r="CV26" s="37"/>
      <c r="CW26" s="37">
        <f t="shared" si="21"/>
        <v>0</v>
      </c>
      <c r="CX26" s="37">
        <f t="shared" si="64"/>
        <v>0</v>
      </c>
      <c r="CY26" s="43">
        <f t="shared" si="22"/>
        <v>1</v>
      </c>
      <c r="CZ26" s="41">
        <f t="shared" si="65"/>
        <v>0</v>
      </c>
      <c r="DA26" s="37">
        <f t="shared" si="66"/>
        <v>1</v>
      </c>
      <c r="DB26" s="37">
        <f t="shared" si="67"/>
        <v>999999</v>
      </c>
      <c r="DC26" s="37"/>
      <c r="DE26" s="35" t="str">
        <f t="shared" si="23"/>
        <v>令和19年分</v>
      </c>
      <c r="DF26" s="35">
        <f t="shared" si="115"/>
        <v>2037</v>
      </c>
      <c r="DG26" s="36">
        <f t="shared" si="116"/>
        <v>1000000</v>
      </c>
      <c r="DH26" s="37">
        <f t="shared" si="68"/>
        <v>1000000</v>
      </c>
      <c r="DI26" s="37">
        <f t="shared" si="69"/>
        <v>950000</v>
      </c>
      <c r="DJ26" s="37">
        <f t="shared" si="70"/>
        <v>1</v>
      </c>
      <c r="DK26" s="37">
        <f t="shared" si="71"/>
        <v>999999</v>
      </c>
      <c r="DL26" s="37">
        <f t="shared" si="72"/>
        <v>1</v>
      </c>
      <c r="DM26" s="37">
        <f t="shared" si="73"/>
        <v>0</v>
      </c>
      <c r="DN26" s="37">
        <f t="shared" si="130"/>
        <v>0</v>
      </c>
      <c r="DO26" s="37">
        <f t="shared" si="147"/>
        <v>0</v>
      </c>
      <c r="DP26" s="37">
        <f t="shared" si="74"/>
        <v>0</v>
      </c>
      <c r="DQ26" s="38">
        <f t="shared" si="75"/>
        <v>7</v>
      </c>
      <c r="DR26" s="39"/>
      <c r="DS26" s="39"/>
      <c r="DT26" s="40"/>
      <c r="DU26" s="41"/>
      <c r="DV26" s="41"/>
      <c r="DW26" s="41"/>
      <c r="DX26" s="38">
        <f t="shared" si="26"/>
        <v>0.28000000000000003</v>
      </c>
      <c r="DY26" s="44">
        <f>12</f>
        <v>12</v>
      </c>
      <c r="DZ26" s="37">
        <f t="shared" si="27"/>
        <v>0</v>
      </c>
      <c r="EA26" s="37"/>
      <c r="EB26" s="37">
        <f t="shared" si="28"/>
        <v>0</v>
      </c>
      <c r="EC26" s="37">
        <f t="shared" si="76"/>
        <v>0</v>
      </c>
      <c r="ED26" s="43">
        <f t="shared" si="29"/>
        <v>1</v>
      </c>
      <c r="EE26" s="41">
        <f t="shared" si="77"/>
        <v>0</v>
      </c>
      <c r="EF26" s="37">
        <f t="shared" si="78"/>
        <v>1</v>
      </c>
      <c r="EG26" s="37">
        <f t="shared" si="79"/>
        <v>999999</v>
      </c>
      <c r="EH26" s="37" t="str">
        <f t="shared" si="128"/>
        <v/>
      </c>
      <c r="EJ26" s="35" t="str">
        <f t="shared" si="31"/>
        <v>令和19年分</v>
      </c>
      <c r="EK26" s="35">
        <f t="shared" si="117"/>
        <v>2037</v>
      </c>
      <c r="EL26" s="36">
        <f t="shared" si="118"/>
        <v>1000000</v>
      </c>
      <c r="EM26" s="37">
        <f t="shared" si="80"/>
        <v>1000000</v>
      </c>
      <c r="EN26" s="37">
        <f t="shared" si="81"/>
        <v>999999</v>
      </c>
      <c r="EO26" s="37">
        <f t="shared" si="132"/>
        <v>1</v>
      </c>
      <c r="EP26" s="37">
        <f t="shared" si="133"/>
        <v>999999</v>
      </c>
      <c r="EQ26" s="37">
        <f t="shared" si="134"/>
        <v>1</v>
      </c>
      <c r="ER26" s="37">
        <f t="shared" si="84"/>
        <v>0</v>
      </c>
      <c r="ES26" s="37">
        <f t="shared" si="135"/>
        <v>109913</v>
      </c>
      <c r="ET26" s="37">
        <f t="shared" si="136"/>
        <v>54957</v>
      </c>
      <c r="EU26" s="37">
        <f t="shared" si="137"/>
        <v>0</v>
      </c>
      <c r="EV26" s="38">
        <f t="shared" si="138"/>
        <v>7</v>
      </c>
      <c r="EW26" s="39">
        <f t="shared" si="139"/>
        <v>0.35699999999999998</v>
      </c>
      <c r="EX26" s="39">
        <f t="shared" si="140"/>
        <v>0.5</v>
      </c>
      <c r="EY26" s="40">
        <f t="shared" si="141"/>
        <v>5.4960000000000002E-2</v>
      </c>
      <c r="EZ26" s="41">
        <f t="shared" si="142"/>
        <v>54960</v>
      </c>
      <c r="FA26" s="41" t="str">
        <f t="shared" si="143"/>
        <v>改定</v>
      </c>
      <c r="FB26" s="41"/>
      <c r="FC26" s="45">
        <f t="shared" si="89"/>
        <v>0.5</v>
      </c>
      <c r="FD26" s="44">
        <f>12</f>
        <v>12</v>
      </c>
      <c r="FE26" s="37">
        <f t="shared" si="90"/>
        <v>0</v>
      </c>
      <c r="FF26" s="37"/>
      <c r="FG26" s="37">
        <f t="shared" si="38"/>
        <v>0</v>
      </c>
      <c r="FH26" s="37">
        <f t="shared" si="91"/>
        <v>0</v>
      </c>
      <c r="FI26" s="43">
        <f t="shared" si="39"/>
        <v>1</v>
      </c>
      <c r="FJ26" s="41">
        <f t="shared" si="92"/>
        <v>0</v>
      </c>
      <c r="FK26" s="37">
        <f t="shared" si="93"/>
        <v>1</v>
      </c>
      <c r="FL26" s="37">
        <f t="shared" si="94"/>
        <v>999999</v>
      </c>
      <c r="FM26" s="37"/>
      <c r="FO26" s="35" t="str">
        <f t="shared" si="40"/>
        <v>令和19年分</v>
      </c>
      <c r="FP26" s="35">
        <f t="shared" si="119"/>
        <v>2037</v>
      </c>
      <c r="FQ26" s="36">
        <f t="shared" si="120"/>
        <v>1000000</v>
      </c>
      <c r="FR26" s="37">
        <f t="shared" si="95"/>
        <v>1000000</v>
      </c>
      <c r="FS26" s="37">
        <f t="shared" si="96"/>
        <v>999999</v>
      </c>
      <c r="FT26" s="37">
        <f t="shared" si="97"/>
        <v>1</v>
      </c>
      <c r="FU26" s="37">
        <f t="shared" si="98"/>
        <v>999999</v>
      </c>
      <c r="FV26" s="37">
        <f t="shared" si="41"/>
        <v>1</v>
      </c>
      <c r="FW26" s="37">
        <f t="shared" si="99"/>
        <v>0</v>
      </c>
      <c r="FX26" s="37">
        <f t="shared" si="100"/>
        <v>259891</v>
      </c>
      <c r="FY26" s="37">
        <f t="shared" si="101"/>
        <v>86804</v>
      </c>
      <c r="FZ26" s="37">
        <f t="shared" si="129"/>
        <v>0</v>
      </c>
      <c r="GA26" s="38">
        <f t="shared" si="43"/>
        <v>7</v>
      </c>
      <c r="GB26" s="39">
        <f t="shared" si="44"/>
        <v>0.28599999999999998</v>
      </c>
      <c r="GC26" s="39">
        <f t="shared" si="45"/>
        <v>0.33400000000000002</v>
      </c>
      <c r="GD26" s="40">
        <f t="shared" si="46"/>
        <v>8.6800000000000002E-2</v>
      </c>
      <c r="GE26" s="41">
        <f t="shared" si="102"/>
        <v>86800</v>
      </c>
      <c r="GF26" s="41" t="str">
        <f t="shared" si="103"/>
        <v>改定</v>
      </c>
      <c r="GG26" s="41"/>
      <c r="GH26" s="45">
        <f t="shared" si="104"/>
        <v>0.33400000000000002</v>
      </c>
      <c r="GI26" s="44">
        <f>12</f>
        <v>12</v>
      </c>
      <c r="GJ26" s="37">
        <f t="shared" si="105"/>
        <v>0</v>
      </c>
      <c r="GK26" s="37"/>
      <c r="GL26" s="37">
        <f t="shared" si="47"/>
        <v>0</v>
      </c>
      <c r="GM26" s="37">
        <f t="shared" si="106"/>
        <v>0</v>
      </c>
      <c r="GN26" s="43">
        <f t="shared" si="48"/>
        <v>1</v>
      </c>
      <c r="GO26" s="41">
        <f t="shared" si="107"/>
        <v>0</v>
      </c>
      <c r="GP26" s="37">
        <f t="shared" si="108"/>
        <v>1</v>
      </c>
      <c r="GQ26" s="37">
        <f t="shared" si="109"/>
        <v>999999</v>
      </c>
      <c r="GR26" s="37"/>
    </row>
    <row r="27" spans="2:200" ht="15" customHeight="1">
      <c r="B27" s="74">
        <v>20</v>
      </c>
      <c r="C27" s="75" t="str">
        <f t="shared" si="0"/>
        <v>令和20年分</v>
      </c>
      <c r="D27" s="76">
        <f ca="1">OFFSET(S27,VLOOKUP($L$3,各種設定!$E$2:$F$8,2,FALSE),VLOOKUP($L$3,各種設定!$E$2:$G$8,3,FALSE))</f>
        <v>1000000</v>
      </c>
      <c r="E27" s="76">
        <f ca="1">OFFSET(AB27,VLOOKUP($L$3,各種設定!$E$2:$F$8,2,FALSE),VLOOKUP($L$3,各種設定!$E$2:$G$8,3,FALSE))</f>
        <v>7</v>
      </c>
      <c r="F27" s="77">
        <f ca="1">OFFSET(AI27,VLOOKUP($L$3,各種設定!$E$2:$F$8,2,FALSE),VLOOKUP($L$3,各種設定!$E$2:$G$8,3,FALSE))</f>
        <v>0.14299999999999999</v>
      </c>
      <c r="G27" s="76">
        <f ca="1">OFFSET(AJ27,VLOOKUP($L$3,各種設定!$E$2:$F$8,2,FALSE),VLOOKUP($L$3,各種設定!$E$2:$G$8,3,FALSE))</f>
        <v>12</v>
      </c>
      <c r="H27" s="76">
        <f ca="1">OFFSET(AK27,VLOOKUP($L$3,各種設定!$E$2:$F$8,2,FALSE),VLOOKUP($L$3,各種設定!$E$2:$G$8,3,FALSE))</f>
        <v>0</v>
      </c>
      <c r="I27" s="78"/>
      <c r="J27" s="76">
        <f ca="1">OFFSET(AN27,VLOOKUP($L$3,各種設定!$E$2:$F$8,2,FALSE),VLOOKUP($L$3,各種設定!$E$2:$G$8,3,FALSE))</f>
        <v>0</v>
      </c>
      <c r="K27" s="80">
        <f t="shared" si="110"/>
        <v>1</v>
      </c>
      <c r="L27" s="76">
        <f ca="1">OFFSET(AP27,VLOOKUP($L$3,各種設定!$E$2:$F$8,2,FALSE),VLOOKUP($L$3,各種設定!$E$2:$G$8,3,FALSE))</f>
        <v>0</v>
      </c>
      <c r="M27" s="76">
        <f ca="1">OFFSET(AQ27,VLOOKUP($L$3,各種設定!$E$2:$F$8,2,FALSE),VLOOKUP($L$3,各種設定!$E$2:$G$8,3,FALSE))</f>
        <v>1</v>
      </c>
      <c r="N27" s="76">
        <f ca="1">OFFSET(AS27,VLOOKUP($L$3,各種設定!$E$2:$F$8,2,FALSE),VLOOKUP($L$3,各種設定!$E$2:$G$8,3,FALSE))</f>
        <v>0</v>
      </c>
      <c r="P27" s="35" t="str">
        <f t="shared" si="49"/>
        <v>令和20年分</v>
      </c>
      <c r="Q27" s="35">
        <f t="shared" si="121"/>
        <v>2038</v>
      </c>
      <c r="R27" s="36">
        <f t="shared" si="50"/>
        <v>1000000</v>
      </c>
      <c r="S27" s="37">
        <f t="shared" si="51"/>
        <v>1000000</v>
      </c>
      <c r="T27" s="37">
        <f t="shared" si="122"/>
        <v>999999</v>
      </c>
      <c r="U27" s="38"/>
      <c r="V27" s="37">
        <f t="shared" si="124"/>
        <v>999999</v>
      </c>
      <c r="W27" s="37">
        <f t="shared" si="125"/>
        <v>1</v>
      </c>
      <c r="X27" s="38"/>
      <c r="Y27" s="38"/>
      <c r="Z27" s="38"/>
      <c r="AA27" s="38"/>
      <c r="AB27" s="38"/>
      <c r="AC27" s="39"/>
      <c r="AD27" s="39"/>
      <c r="AE27" s="40"/>
      <c r="AF27" s="41"/>
      <c r="AG27" s="41"/>
      <c r="AH27" s="41"/>
      <c r="AI27" s="38"/>
      <c r="AJ27" s="38"/>
      <c r="AK27" s="38"/>
      <c r="AL27" s="38"/>
      <c r="AM27" s="38"/>
      <c r="AN27" s="38"/>
      <c r="AO27" s="38"/>
      <c r="AP27" s="38"/>
      <c r="AQ27" s="37">
        <f t="shared" si="52"/>
        <v>1</v>
      </c>
      <c r="AR27" s="37">
        <f t="shared" si="53"/>
        <v>999999</v>
      </c>
      <c r="AS27" s="38"/>
      <c r="AU27" s="35" t="str">
        <f t="shared" si="1"/>
        <v>令和20年分</v>
      </c>
      <c r="AV27" s="35">
        <f t="shared" si="144"/>
        <v>2038</v>
      </c>
      <c r="AW27" s="36">
        <f t="shared" si="145"/>
        <v>1000000</v>
      </c>
      <c r="AX27" s="37">
        <f t="shared" si="54"/>
        <v>900000</v>
      </c>
      <c r="AY27" s="37">
        <f t="shared" si="55"/>
        <v>950000</v>
      </c>
      <c r="AZ27" s="37">
        <f t="shared" si="2"/>
        <v>127800</v>
      </c>
      <c r="BA27" s="37">
        <f t="shared" si="56"/>
        <v>999999</v>
      </c>
      <c r="BB27" s="37">
        <f t="shared" si="148"/>
        <v>1</v>
      </c>
      <c r="BC27" s="37">
        <f t="shared" si="149"/>
        <v>0</v>
      </c>
      <c r="BD27" s="37">
        <f t="shared" si="127"/>
        <v>0</v>
      </c>
      <c r="BE27" s="37">
        <f t="shared" si="6"/>
        <v>0</v>
      </c>
      <c r="BF27" s="37">
        <f t="shared" si="7"/>
        <v>0</v>
      </c>
      <c r="BG27" s="38">
        <f t="shared" si="8"/>
        <v>7</v>
      </c>
      <c r="BH27" s="39"/>
      <c r="BI27" s="39"/>
      <c r="BJ27" s="40"/>
      <c r="BK27" s="41"/>
      <c r="BL27" s="41"/>
      <c r="BM27" s="41"/>
      <c r="BN27" s="38">
        <f t="shared" si="9"/>
        <v>0.14199999999999999</v>
      </c>
      <c r="BO27" s="44">
        <f>12</f>
        <v>12</v>
      </c>
      <c r="BP27" s="37">
        <f t="shared" si="10"/>
        <v>0</v>
      </c>
      <c r="BQ27" s="37"/>
      <c r="BR27" s="37">
        <f t="shared" si="11"/>
        <v>0</v>
      </c>
      <c r="BS27" s="37">
        <f t="shared" si="57"/>
        <v>0</v>
      </c>
      <c r="BT27" s="43">
        <f t="shared" si="12"/>
        <v>1</v>
      </c>
      <c r="BU27" s="41">
        <f t="shared" si="146"/>
        <v>0</v>
      </c>
      <c r="BV27" s="37">
        <f t="shared" si="13"/>
        <v>1</v>
      </c>
      <c r="BW27" s="37">
        <f t="shared" si="58"/>
        <v>999999</v>
      </c>
      <c r="BX27" s="37" t="str">
        <f t="shared" si="126"/>
        <v/>
      </c>
      <c r="BZ27" s="35" t="str">
        <f t="shared" si="15"/>
        <v>令和20年分</v>
      </c>
      <c r="CA27" s="35">
        <f t="shared" si="113"/>
        <v>2038</v>
      </c>
      <c r="CB27" s="36">
        <f t="shared" si="114"/>
        <v>1000000</v>
      </c>
      <c r="CC27" s="37">
        <f t="shared" si="59"/>
        <v>1000000</v>
      </c>
      <c r="CD27" s="37">
        <f t="shared" si="60"/>
        <v>999999</v>
      </c>
      <c r="CE27" s="37">
        <f t="shared" si="16"/>
        <v>143000</v>
      </c>
      <c r="CF27" s="37">
        <f t="shared" si="131"/>
        <v>999999</v>
      </c>
      <c r="CG27" s="37">
        <f t="shared" si="17"/>
        <v>1</v>
      </c>
      <c r="CH27" s="37">
        <f t="shared" si="62"/>
        <v>0</v>
      </c>
      <c r="CI27" s="37"/>
      <c r="CJ27" s="37"/>
      <c r="CK27" s="37">
        <f t="shared" si="63"/>
        <v>0</v>
      </c>
      <c r="CL27" s="38">
        <f t="shared" si="18"/>
        <v>7</v>
      </c>
      <c r="CM27" s="39"/>
      <c r="CN27" s="39"/>
      <c r="CO27" s="40"/>
      <c r="CP27" s="41"/>
      <c r="CQ27" s="41"/>
      <c r="CR27" s="41"/>
      <c r="CS27" s="38">
        <f t="shared" si="19"/>
        <v>0.14299999999999999</v>
      </c>
      <c r="CT27" s="44">
        <f>12</f>
        <v>12</v>
      </c>
      <c r="CU27" s="37">
        <f t="shared" si="20"/>
        <v>0</v>
      </c>
      <c r="CV27" s="37"/>
      <c r="CW27" s="37">
        <f t="shared" si="21"/>
        <v>0</v>
      </c>
      <c r="CX27" s="37">
        <f t="shared" si="64"/>
        <v>0</v>
      </c>
      <c r="CY27" s="43">
        <f t="shared" si="22"/>
        <v>1</v>
      </c>
      <c r="CZ27" s="41">
        <f t="shared" si="65"/>
        <v>0</v>
      </c>
      <c r="DA27" s="37">
        <f t="shared" si="66"/>
        <v>1</v>
      </c>
      <c r="DB27" s="37">
        <f t="shared" si="67"/>
        <v>999999</v>
      </c>
      <c r="DC27" s="37"/>
      <c r="DE27" s="35" t="str">
        <f t="shared" si="23"/>
        <v>令和20年分</v>
      </c>
      <c r="DF27" s="35">
        <f t="shared" si="115"/>
        <v>2038</v>
      </c>
      <c r="DG27" s="36">
        <f t="shared" si="116"/>
        <v>1000000</v>
      </c>
      <c r="DH27" s="37">
        <f t="shared" si="68"/>
        <v>1000000</v>
      </c>
      <c r="DI27" s="37">
        <f t="shared" si="69"/>
        <v>950000</v>
      </c>
      <c r="DJ27" s="37">
        <f t="shared" si="70"/>
        <v>1</v>
      </c>
      <c r="DK27" s="37">
        <f t="shared" si="71"/>
        <v>999999</v>
      </c>
      <c r="DL27" s="37">
        <f t="shared" si="72"/>
        <v>1</v>
      </c>
      <c r="DM27" s="37">
        <f t="shared" si="73"/>
        <v>0</v>
      </c>
      <c r="DN27" s="37">
        <f t="shared" si="130"/>
        <v>0</v>
      </c>
      <c r="DO27" s="37">
        <f t="shared" si="147"/>
        <v>0</v>
      </c>
      <c r="DP27" s="37">
        <f t="shared" si="74"/>
        <v>0</v>
      </c>
      <c r="DQ27" s="38">
        <f t="shared" si="75"/>
        <v>7</v>
      </c>
      <c r="DR27" s="39"/>
      <c r="DS27" s="39"/>
      <c r="DT27" s="40"/>
      <c r="DU27" s="41"/>
      <c r="DV27" s="41"/>
      <c r="DW27" s="41"/>
      <c r="DX27" s="38">
        <f t="shared" si="26"/>
        <v>0.28000000000000003</v>
      </c>
      <c r="DY27" s="44">
        <f>12</f>
        <v>12</v>
      </c>
      <c r="DZ27" s="37">
        <f t="shared" si="27"/>
        <v>0</v>
      </c>
      <c r="EA27" s="37"/>
      <c r="EB27" s="37">
        <f t="shared" si="28"/>
        <v>0</v>
      </c>
      <c r="EC27" s="37">
        <f t="shared" si="76"/>
        <v>0</v>
      </c>
      <c r="ED27" s="43">
        <f t="shared" si="29"/>
        <v>1</v>
      </c>
      <c r="EE27" s="41">
        <f t="shared" si="77"/>
        <v>0</v>
      </c>
      <c r="EF27" s="37">
        <f t="shared" si="78"/>
        <v>1</v>
      </c>
      <c r="EG27" s="37">
        <f t="shared" si="79"/>
        <v>999999</v>
      </c>
      <c r="EH27" s="37" t="str">
        <f t="shared" si="128"/>
        <v/>
      </c>
      <c r="EJ27" s="35" t="str">
        <f t="shared" si="31"/>
        <v>令和20年分</v>
      </c>
      <c r="EK27" s="35">
        <f t="shared" si="117"/>
        <v>2038</v>
      </c>
      <c r="EL27" s="36">
        <f t="shared" si="118"/>
        <v>1000000</v>
      </c>
      <c r="EM27" s="37">
        <f t="shared" si="80"/>
        <v>1000000</v>
      </c>
      <c r="EN27" s="37">
        <f t="shared" si="81"/>
        <v>999999</v>
      </c>
      <c r="EO27" s="37">
        <f t="shared" si="132"/>
        <v>1</v>
      </c>
      <c r="EP27" s="37">
        <f t="shared" si="133"/>
        <v>999999</v>
      </c>
      <c r="EQ27" s="37">
        <f t="shared" si="134"/>
        <v>1</v>
      </c>
      <c r="ER27" s="37">
        <f t="shared" si="84"/>
        <v>0</v>
      </c>
      <c r="ES27" s="37">
        <f t="shared" si="135"/>
        <v>109913</v>
      </c>
      <c r="ET27" s="37">
        <f t="shared" si="136"/>
        <v>54957</v>
      </c>
      <c r="EU27" s="37">
        <f t="shared" si="137"/>
        <v>0</v>
      </c>
      <c r="EV27" s="38">
        <f t="shared" si="138"/>
        <v>7</v>
      </c>
      <c r="EW27" s="39">
        <f t="shared" si="139"/>
        <v>0.35699999999999998</v>
      </c>
      <c r="EX27" s="39">
        <f t="shared" si="140"/>
        <v>0.5</v>
      </c>
      <c r="EY27" s="40">
        <f t="shared" si="141"/>
        <v>5.4960000000000002E-2</v>
      </c>
      <c r="EZ27" s="41">
        <f t="shared" si="142"/>
        <v>54960</v>
      </c>
      <c r="FA27" s="41" t="str">
        <f t="shared" si="143"/>
        <v>改定</v>
      </c>
      <c r="FB27" s="41"/>
      <c r="FC27" s="45">
        <f t="shared" si="89"/>
        <v>0.5</v>
      </c>
      <c r="FD27" s="44">
        <f>12</f>
        <v>12</v>
      </c>
      <c r="FE27" s="37">
        <f t="shared" si="90"/>
        <v>0</v>
      </c>
      <c r="FF27" s="37"/>
      <c r="FG27" s="37">
        <f t="shared" si="38"/>
        <v>0</v>
      </c>
      <c r="FH27" s="37">
        <f t="shared" si="91"/>
        <v>0</v>
      </c>
      <c r="FI27" s="43">
        <f t="shared" si="39"/>
        <v>1</v>
      </c>
      <c r="FJ27" s="41">
        <f t="shared" si="92"/>
        <v>0</v>
      </c>
      <c r="FK27" s="37">
        <f t="shared" si="93"/>
        <v>1</v>
      </c>
      <c r="FL27" s="37">
        <f t="shared" si="94"/>
        <v>999999</v>
      </c>
      <c r="FM27" s="37"/>
      <c r="FO27" s="35" t="str">
        <f t="shared" si="40"/>
        <v>令和20年分</v>
      </c>
      <c r="FP27" s="35">
        <f t="shared" si="119"/>
        <v>2038</v>
      </c>
      <c r="FQ27" s="36">
        <f t="shared" si="120"/>
        <v>1000000</v>
      </c>
      <c r="FR27" s="37">
        <f t="shared" si="95"/>
        <v>1000000</v>
      </c>
      <c r="FS27" s="37">
        <f t="shared" si="96"/>
        <v>999999</v>
      </c>
      <c r="FT27" s="37">
        <f t="shared" si="97"/>
        <v>1</v>
      </c>
      <c r="FU27" s="37">
        <f t="shared" si="98"/>
        <v>999999</v>
      </c>
      <c r="FV27" s="37">
        <f t="shared" si="41"/>
        <v>1</v>
      </c>
      <c r="FW27" s="37">
        <f t="shared" si="99"/>
        <v>0</v>
      </c>
      <c r="FX27" s="37">
        <f t="shared" si="100"/>
        <v>259891</v>
      </c>
      <c r="FY27" s="37">
        <f t="shared" si="101"/>
        <v>86804</v>
      </c>
      <c r="FZ27" s="37">
        <f t="shared" si="129"/>
        <v>0</v>
      </c>
      <c r="GA27" s="38">
        <f t="shared" si="43"/>
        <v>7</v>
      </c>
      <c r="GB27" s="39">
        <f t="shared" si="44"/>
        <v>0.28599999999999998</v>
      </c>
      <c r="GC27" s="39">
        <f t="shared" si="45"/>
        <v>0.33400000000000002</v>
      </c>
      <c r="GD27" s="40">
        <f t="shared" si="46"/>
        <v>8.6800000000000002E-2</v>
      </c>
      <c r="GE27" s="41">
        <f t="shared" si="102"/>
        <v>86800</v>
      </c>
      <c r="GF27" s="41" t="str">
        <f t="shared" si="103"/>
        <v>改定</v>
      </c>
      <c r="GG27" s="41"/>
      <c r="GH27" s="45">
        <f t="shared" si="104"/>
        <v>0.33400000000000002</v>
      </c>
      <c r="GI27" s="44">
        <f>12</f>
        <v>12</v>
      </c>
      <c r="GJ27" s="37">
        <f t="shared" si="105"/>
        <v>0</v>
      </c>
      <c r="GK27" s="37"/>
      <c r="GL27" s="37">
        <f t="shared" si="47"/>
        <v>0</v>
      </c>
      <c r="GM27" s="37">
        <f t="shared" si="106"/>
        <v>0</v>
      </c>
      <c r="GN27" s="43">
        <f t="shared" si="48"/>
        <v>1</v>
      </c>
      <c r="GO27" s="41">
        <f t="shared" si="107"/>
        <v>0</v>
      </c>
      <c r="GP27" s="37">
        <f t="shared" si="108"/>
        <v>1</v>
      </c>
      <c r="GQ27" s="37">
        <f t="shared" si="109"/>
        <v>999999</v>
      </c>
      <c r="GR27" s="37"/>
    </row>
    <row r="28" spans="2:200" ht="15" customHeight="1">
      <c r="B28" s="74">
        <v>21</v>
      </c>
      <c r="C28" s="75" t="str">
        <f t="shared" si="0"/>
        <v>令和21年分</v>
      </c>
      <c r="D28" s="76">
        <f ca="1">OFFSET(S28,VLOOKUP($L$3,各種設定!$E$2:$F$8,2,FALSE),VLOOKUP($L$3,各種設定!$E$2:$G$8,3,FALSE))</f>
        <v>1000000</v>
      </c>
      <c r="E28" s="76">
        <f ca="1">OFFSET(AB28,VLOOKUP($L$3,各種設定!$E$2:$F$8,2,FALSE),VLOOKUP($L$3,各種設定!$E$2:$G$8,3,FALSE))</f>
        <v>7</v>
      </c>
      <c r="F28" s="77">
        <f ca="1">OFFSET(AI28,VLOOKUP($L$3,各種設定!$E$2:$F$8,2,FALSE),VLOOKUP($L$3,各種設定!$E$2:$G$8,3,FALSE))</f>
        <v>0.14299999999999999</v>
      </c>
      <c r="G28" s="76">
        <f ca="1">OFFSET(AJ28,VLOOKUP($L$3,各種設定!$E$2:$F$8,2,FALSE),VLOOKUP($L$3,各種設定!$E$2:$G$8,3,FALSE))</f>
        <v>12</v>
      </c>
      <c r="H28" s="76">
        <f ca="1">OFFSET(AK28,VLOOKUP($L$3,各種設定!$E$2:$F$8,2,FALSE),VLOOKUP($L$3,各種設定!$E$2:$G$8,3,FALSE))</f>
        <v>0</v>
      </c>
      <c r="I28" s="78"/>
      <c r="J28" s="76">
        <f ca="1">OFFSET(AN28,VLOOKUP($L$3,各種設定!$E$2:$F$8,2,FALSE),VLOOKUP($L$3,各種設定!$E$2:$G$8,3,FALSE))</f>
        <v>0</v>
      </c>
      <c r="K28" s="80">
        <f t="shared" si="110"/>
        <v>1</v>
      </c>
      <c r="L28" s="76">
        <f ca="1">OFFSET(AP28,VLOOKUP($L$3,各種設定!$E$2:$F$8,2,FALSE),VLOOKUP($L$3,各種設定!$E$2:$G$8,3,FALSE))</f>
        <v>0</v>
      </c>
      <c r="M28" s="76">
        <f ca="1">OFFSET(AQ28,VLOOKUP($L$3,各種設定!$E$2:$F$8,2,FALSE),VLOOKUP($L$3,各種設定!$E$2:$G$8,3,FALSE))</f>
        <v>1</v>
      </c>
      <c r="N28" s="76">
        <f ca="1">OFFSET(AS28,VLOOKUP($L$3,各種設定!$E$2:$F$8,2,FALSE),VLOOKUP($L$3,各種設定!$E$2:$G$8,3,FALSE))</f>
        <v>0</v>
      </c>
      <c r="P28" s="35" t="str">
        <f t="shared" si="49"/>
        <v>令和21年分</v>
      </c>
      <c r="Q28" s="35">
        <f t="shared" si="121"/>
        <v>2039</v>
      </c>
      <c r="R28" s="36">
        <f t="shared" si="50"/>
        <v>1000000</v>
      </c>
      <c r="S28" s="37">
        <f t="shared" si="51"/>
        <v>1000000</v>
      </c>
      <c r="T28" s="37">
        <f t="shared" si="122"/>
        <v>999999</v>
      </c>
      <c r="U28" s="38"/>
      <c r="V28" s="37">
        <f t="shared" si="124"/>
        <v>999999</v>
      </c>
      <c r="W28" s="37">
        <f t="shared" si="125"/>
        <v>1</v>
      </c>
      <c r="X28" s="38"/>
      <c r="Y28" s="38"/>
      <c r="Z28" s="38"/>
      <c r="AA28" s="38"/>
      <c r="AB28" s="38"/>
      <c r="AC28" s="39"/>
      <c r="AD28" s="39"/>
      <c r="AE28" s="40"/>
      <c r="AF28" s="41"/>
      <c r="AG28" s="41"/>
      <c r="AH28" s="41"/>
      <c r="AI28" s="38"/>
      <c r="AJ28" s="38"/>
      <c r="AK28" s="38"/>
      <c r="AL28" s="38"/>
      <c r="AM28" s="38"/>
      <c r="AN28" s="38"/>
      <c r="AO28" s="38"/>
      <c r="AP28" s="38"/>
      <c r="AQ28" s="37">
        <f t="shared" si="52"/>
        <v>1</v>
      </c>
      <c r="AR28" s="37">
        <f t="shared" si="53"/>
        <v>999999</v>
      </c>
      <c r="AS28" s="38"/>
      <c r="AU28" s="35" t="str">
        <f t="shared" si="1"/>
        <v>令和21年分</v>
      </c>
      <c r="AV28" s="35">
        <f t="shared" si="144"/>
        <v>2039</v>
      </c>
      <c r="AW28" s="36">
        <f t="shared" si="145"/>
        <v>1000000</v>
      </c>
      <c r="AX28" s="37">
        <f t="shared" si="54"/>
        <v>900000</v>
      </c>
      <c r="AY28" s="37">
        <f t="shared" si="55"/>
        <v>950000</v>
      </c>
      <c r="AZ28" s="37">
        <f t="shared" si="2"/>
        <v>127800</v>
      </c>
      <c r="BA28" s="37">
        <f t="shared" si="56"/>
        <v>999999</v>
      </c>
      <c r="BB28" s="37">
        <f t="shared" si="148"/>
        <v>1</v>
      </c>
      <c r="BC28" s="37">
        <f t="shared" si="149"/>
        <v>0</v>
      </c>
      <c r="BD28" s="37">
        <f t="shared" si="127"/>
        <v>0</v>
      </c>
      <c r="BE28" s="37">
        <f t="shared" si="6"/>
        <v>0</v>
      </c>
      <c r="BF28" s="37">
        <f t="shared" si="7"/>
        <v>0</v>
      </c>
      <c r="BG28" s="38">
        <f t="shared" si="8"/>
        <v>7</v>
      </c>
      <c r="BH28" s="39"/>
      <c r="BI28" s="39"/>
      <c r="BJ28" s="40"/>
      <c r="BK28" s="41"/>
      <c r="BL28" s="41"/>
      <c r="BM28" s="41"/>
      <c r="BN28" s="38">
        <f t="shared" si="9"/>
        <v>0.14199999999999999</v>
      </c>
      <c r="BO28" s="44">
        <f>12</f>
        <v>12</v>
      </c>
      <c r="BP28" s="37">
        <f t="shared" ref="BP28:BP36" si="150">ROUNDUP(BF28*BO28/12,0)</f>
        <v>0</v>
      </c>
      <c r="BQ28" s="37"/>
      <c r="BR28" s="37">
        <f t="shared" si="11"/>
        <v>0</v>
      </c>
      <c r="BS28" s="37">
        <f t="shared" si="57"/>
        <v>0</v>
      </c>
      <c r="BT28" s="43">
        <f t="shared" si="12"/>
        <v>1</v>
      </c>
      <c r="BU28" s="41">
        <f t="shared" si="146"/>
        <v>0</v>
      </c>
      <c r="BV28" s="37">
        <f t="shared" si="13"/>
        <v>1</v>
      </c>
      <c r="BW28" s="37">
        <f t="shared" si="58"/>
        <v>999999</v>
      </c>
      <c r="BX28" s="37" t="str">
        <f t="shared" si="126"/>
        <v/>
      </c>
      <c r="BZ28" s="35" t="str">
        <f t="shared" si="15"/>
        <v>令和21年分</v>
      </c>
      <c r="CA28" s="35">
        <f t="shared" si="113"/>
        <v>2039</v>
      </c>
      <c r="CB28" s="36">
        <f t="shared" si="114"/>
        <v>1000000</v>
      </c>
      <c r="CC28" s="37">
        <f t="shared" si="59"/>
        <v>1000000</v>
      </c>
      <c r="CD28" s="37">
        <f t="shared" si="60"/>
        <v>999999</v>
      </c>
      <c r="CE28" s="37">
        <f t="shared" si="16"/>
        <v>143000</v>
      </c>
      <c r="CF28" s="37">
        <f t="shared" si="131"/>
        <v>999999</v>
      </c>
      <c r="CG28" s="37">
        <f t="shared" si="17"/>
        <v>1</v>
      </c>
      <c r="CH28" s="37">
        <f t="shared" si="62"/>
        <v>0</v>
      </c>
      <c r="CI28" s="37"/>
      <c r="CJ28" s="37"/>
      <c r="CK28" s="37">
        <f t="shared" si="63"/>
        <v>0</v>
      </c>
      <c r="CL28" s="38">
        <f t="shared" si="18"/>
        <v>7</v>
      </c>
      <c r="CM28" s="39"/>
      <c r="CN28" s="39"/>
      <c r="CO28" s="40"/>
      <c r="CP28" s="41"/>
      <c r="CQ28" s="41"/>
      <c r="CR28" s="41"/>
      <c r="CS28" s="38">
        <f t="shared" si="19"/>
        <v>0.14299999999999999</v>
      </c>
      <c r="CT28" s="44">
        <f>12</f>
        <v>12</v>
      </c>
      <c r="CU28" s="37">
        <f t="shared" si="20"/>
        <v>0</v>
      </c>
      <c r="CV28" s="37"/>
      <c r="CW28" s="37">
        <f t="shared" si="21"/>
        <v>0</v>
      </c>
      <c r="CX28" s="37">
        <f t="shared" si="64"/>
        <v>0</v>
      </c>
      <c r="CY28" s="43">
        <f t="shared" si="22"/>
        <v>1</v>
      </c>
      <c r="CZ28" s="41">
        <f t="shared" si="65"/>
        <v>0</v>
      </c>
      <c r="DA28" s="37">
        <f t="shared" si="66"/>
        <v>1</v>
      </c>
      <c r="DB28" s="37">
        <f t="shared" si="67"/>
        <v>999999</v>
      </c>
      <c r="DC28" s="37"/>
      <c r="DE28" s="35" t="str">
        <f t="shared" si="23"/>
        <v>令和21年分</v>
      </c>
      <c r="DF28" s="35">
        <f t="shared" si="115"/>
        <v>2039</v>
      </c>
      <c r="DG28" s="36">
        <f t="shared" si="116"/>
        <v>1000000</v>
      </c>
      <c r="DH28" s="37">
        <f t="shared" si="68"/>
        <v>1000000</v>
      </c>
      <c r="DI28" s="37">
        <f t="shared" si="69"/>
        <v>950000</v>
      </c>
      <c r="DJ28" s="37">
        <f t="shared" si="70"/>
        <v>1</v>
      </c>
      <c r="DK28" s="37">
        <f t="shared" si="71"/>
        <v>999999</v>
      </c>
      <c r="DL28" s="37">
        <f t="shared" si="72"/>
        <v>1</v>
      </c>
      <c r="DM28" s="37">
        <f t="shared" si="73"/>
        <v>0</v>
      </c>
      <c r="DN28" s="37">
        <f t="shared" si="130"/>
        <v>0</v>
      </c>
      <c r="DO28" s="37">
        <f t="shared" si="147"/>
        <v>0</v>
      </c>
      <c r="DP28" s="37">
        <f t="shared" si="74"/>
        <v>0</v>
      </c>
      <c r="DQ28" s="38">
        <f t="shared" si="75"/>
        <v>7</v>
      </c>
      <c r="DR28" s="39"/>
      <c r="DS28" s="39"/>
      <c r="DT28" s="40"/>
      <c r="DU28" s="41"/>
      <c r="DV28" s="41"/>
      <c r="DW28" s="41"/>
      <c r="DX28" s="38">
        <f t="shared" si="26"/>
        <v>0.28000000000000003</v>
      </c>
      <c r="DY28" s="44">
        <f>12</f>
        <v>12</v>
      </c>
      <c r="DZ28" s="37">
        <f t="shared" si="27"/>
        <v>0</v>
      </c>
      <c r="EA28" s="37"/>
      <c r="EB28" s="37">
        <f t="shared" si="28"/>
        <v>0</v>
      </c>
      <c r="EC28" s="37">
        <f t="shared" si="76"/>
        <v>0</v>
      </c>
      <c r="ED28" s="43">
        <f t="shared" si="29"/>
        <v>1</v>
      </c>
      <c r="EE28" s="41">
        <f t="shared" si="77"/>
        <v>0</v>
      </c>
      <c r="EF28" s="37">
        <f t="shared" si="78"/>
        <v>1</v>
      </c>
      <c r="EG28" s="37">
        <f t="shared" si="79"/>
        <v>999999</v>
      </c>
      <c r="EH28" s="37" t="str">
        <f t="shared" si="128"/>
        <v/>
      </c>
      <c r="EJ28" s="35" t="str">
        <f t="shared" si="31"/>
        <v>令和21年分</v>
      </c>
      <c r="EK28" s="35">
        <f t="shared" si="117"/>
        <v>2039</v>
      </c>
      <c r="EL28" s="36">
        <f t="shared" si="118"/>
        <v>1000000</v>
      </c>
      <c r="EM28" s="37">
        <f t="shared" si="80"/>
        <v>1000000</v>
      </c>
      <c r="EN28" s="37">
        <f t="shared" si="81"/>
        <v>999999</v>
      </c>
      <c r="EO28" s="37">
        <f t="shared" si="132"/>
        <v>1</v>
      </c>
      <c r="EP28" s="37">
        <f t="shared" si="133"/>
        <v>999999</v>
      </c>
      <c r="EQ28" s="37">
        <f t="shared" si="134"/>
        <v>1</v>
      </c>
      <c r="ER28" s="37">
        <f t="shared" si="84"/>
        <v>0</v>
      </c>
      <c r="ES28" s="37">
        <f t="shared" si="135"/>
        <v>109913</v>
      </c>
      <c r="ET28" s="37">
        <f t="shared" si="136"/>
        <v>54957</v>
      </c>
      <c r="EU28" s="37">
        <f t="shared" si="137"/>
        <v>0</v>
      </c>
      <c r="EV28" s="38">
        <f t="shared" si="138"/>
        <v>7</v>
      </c>
      <c r="EW28" s="39">
        <f t="shared" si="139"/>
        <v>0.35699999999999998</v>
      </c>
      <c r="EX28" s="39">
        <f t="shared" si="140"/>
        <v>0.5</v>
      </c>
      <c r="EY28" s="40">
        <f t="shared" si="141"/>
        <v>5.4960000000000002E-2</v>
      </c>
      <c r="EZ28" s="41">
        <f t="shared" si="142"/>
        <v>54960</v>
      </c>
      <c r="FA28" s="41" t="str">
        <f t="shared" si="143"/>
        <v>改定</v>
      </c>
      <c r="FB28" s="41"/>
      <c r="FC28" s="45">
        <f t="shared" si="89"/>
        <v>0.5</v>
      </c>
      <c r="FD28" s="44">
        <f>12</f>
        <v>12</v>
      </c>
      <c r="FE28" s="37">
        <f t="shared" si="90"/>
        <v>0</v>
      </c>
      <c r="FF28" s="37"/>
      <c r="FG28" s="37">
        <f t="shared" si="38"/>
        <v>0</v>
      </c>
      <c r="FH28" s="37">
        <f t="shared" si="91"/>
        <v>0</v>
      </c>
      <c r="FI28" s="43">
        <f t="shared" si="39"/>
        <v>1</v>
      </c>
      <c r="FJ28" s="41">
        <f t="shared" si="92"/>
        <v>0</v>
      </c>
      <c r="FK28" s="37">
        <f t="shared" si="93"/>
        <v>1</v>
      </c>
      <c r="FL28" s="37">
        <f t="shared" si="94"/>
        <v>999999</v>
      </c>
      <c r="FM28" s="37"/>
      <c r="FO28" s="35" t="str">
        <f t="shared" si="40"/>
        <v>令和21年分</v>
      </c>
      <c r="FP28" s="35">
        <f t="shared" si="119"/>
        <v>2039</v>
      </c>
      <c r="FQ28" s="36">
        <f t="shared" si="120"/>
        <v>1000000</v>
      </c>
      <c r="FR28" s="37">
        <f t="shared" si="95"/>
        <v>1000000</v>
      </c>
      <c r="FS28" s="37">
        <f t="shared" si="96"/>
        <v>999999</v>
      </c>
      <c r="FT28" s="37">
        <f t="shared" si="97"/>
        <v>1</v>
      </c>
      <c r="FU28" s="37">
        <f t="shared" si="98"/>
        <v>999999</v>
      </c>
      <c r="FV28" s="37">
        <f t="shared" si="41"/>
        <v>1</v>
      </c>
      <c r="FW28" s="37">
        <f t="shared" si="99"/>
        <v>0</v>
      </c>
      <c r="FX28" s="37">
        <f t="shared" si="100"/>
        <v>259891</v>
      </c>
      <c r="FY28" s="37">
        <f t="shared" si="101"/>
        <v>86804</v>
      </c>
      <c r="FZ28" s="37">
        <f t="shared" si="129"/>
        <v>0</v>
      </c>
      <c r="GA28" s="38">
        <f t="shared" si="43"/>
        <v>7</v>
      </c>
      <c r="GB28" s="39">
        <f t="shared" si="44"/>
        <v>0.28599999999999998</v>
      </c>
      <c r="GC28" s="39">
        <f t="shared" si="45"/>
        <v>0.33400000000000002</v>
      </c>
      <c r="GD28" s="40">
        <f t="shared" si="46"/>
        <v>8.6800000000000002E-2</v>
      </c>
      <c r="GE28" s="41">
        <f t="shared" si="102"/>
        <v>86800</v>
      </c>
      <c r="GF28" s="41" t="str">
        <f t="shared" si="103"/>
        <v>改定</v>
      </c>
      <c r="GG28" s="41"/>
      <c r="GH28" s="45">
        <f t="shared" si="104"/>
        <v>0.33400000000000002</v>
      </c>
      <c r="GI28" s="44">
        <f>12</f>
        <v>12</v>
      </c>
      <c r="GJ28" s="37">
        <f t="shared" si="105"/>
        <v>0</v>
      </c>
      <c r="GK28" s="37"/>
      <c r="GL28" s="37">
        <f t="shared" si="47"/>
        <v>0</v>
      </c>
      <c r="GM28" s="37">
        <f t="shared" si="106"/>
        <v>0</v>
      </c>
      <c r="GN28" s="43">
        <f t="shared" si="48"/>
        <v>1</v>
      </c>
      <c r="GO28" s="41">
        <f t="shared" si="107"/>
        <v>0</v>
      </c>
      <c r="GP28" s="37">
        <f t="shared" si="108"/>
        <v>1</v>
      </c>
      <c r="GQ28" s="37">
        <f t="shared" si="109"/>
        <v>999999</v>
      </c>
      <c r="GR28" s="37"/>
    </row>
    <row r="29" spans="2:200" ht="15" customHeight="1">
      <c r="B29" s="74">
        <v>22</v>
      </c>
      <c r="C29" s="75" t="str">
        <f t="shared" si="0"/>
        <v>令和22年分</v>
      </c>
      <c r="D29" s="76">
        <f ca="1">OFFSET(S29,VLOOKUP($L$3,各種設定!$E$2:$F$8,2,FALSE),VLOOKUP($L$3,各種設定!$E$2:$G$8,3,FALSE))</f>
        <v>1000000</v>
      </c>
      <c r="E29" s="76">
        <f ca="1">OFFSET(AB29,VLOOKUP($L$3,各種設定!$E$2:$F$8,2,FALSE),VLOOKUP($L$3,各種設定!$E$2:$G$8,3,FALSE))</f>
        <v>7</v>
      </c>
      <c r="F29" s="77">
        <f ca="1">OFFSET(AI29,VLOOKUP($L$3,各種設定!$E$2:$F$8,2,FALSE),VLOOKUP($L$3,各種設定!$E$2:$G$8,3,FALSE))</f>
        <v>0.14299999999999999</v>
      </c>
      <c r="G29" s="76">
        <f ca="1">OFFSET(AJ29,VLOOKUP($L$3,各種設定!$E$2:$F$8,2,FALSE),VLOOKUP($L$3,各種設定!$E$2:$G$8,3,FALSE))</f>
        <v>12</v>
      </c>
      <c r="H29" s="76">
        <f ca="1">OFFSET(AK29,VLOOKUP($L$3,各種設定!$E$2:$F$8,2,FALSE),VLOOKUP($L$3,各種設定!$E$2:$G$8,3,FALSE))</f>
        <v>0</v>
      </c>
      <c r="I29" s="78"/>
      <c r="J29" s="76">
        <f ca="1">OFFSET(AN29,VLOOKUP($L$3,各種設定!$E$2:$F$8,2,FALSE),VLOOKUP($L$3,各種設定!$E$2:$G$8,3,FALSE))</f>
        <v>0</v>
      </c>
      <c r="K29" s="80">
        <f t="shared" si="110"/>
        <v>1</v>
      </c>
      <c r="L29" s="76">
        <f ca="1">OFFSET(AP29,VLOOKUP($L$3,各種設定!$E$2:$F$8,2,FALSE),VLOOKUP($L$3,各種設定!$E$2:$G$8,3,FALSE))</f>
        <v>0</v>
      </c>
      <c r="M29" s="76">
        <f ca="1">OFFSET(AQ29,VLOOKUP($L$3,各種設定!$E$2:$F$8,2,FALSE),VLOOKUP($L$3,各種設定!$E$2:$G$8,3,FALSE))</f>
        <v>1</v>
      </c>
      <c r="N29" s="76">
        <f ca="1">OFFSET(AS29,VLOOKUP($L$3,各種設定!$E$2:$F$8,2,FALSE),VLOOKUP($L$3,各種設定!$E$2:$G$8,3,FALSE))</f>
        <v>0</v>
      </c>
      <c r="P29" s="35" t="str">
        <f t="shared" si="49"/>
        <v>令和22年分</v>
      </c>
      <c r="Q29" s="35">
        <f t="shared" si="121"/>
        <v>2040</v>
      </c>
      <c r="R29" s="36">
        <f t="shared" si="50"/>
        <v>1000000</v>
      </c>
      <c r="S29" s="37">
        <f t="shared" si="51"/>
        <v>1000000</v>
      </c>
      <c r="T29" s="37">
        <f t="shared" si="122"/>
        <v>999999</v>
      </c>
      <c r="U29" s="38"/>
      <c r="V29" s="37">
        <f t="shared" si="124"/>
        <v>999999</v>
      </c>
      <c r="W29" s="37">
        <f t="shared" si="125"/>
        <v>1</v>
      </c>
      <c r="X29" s="38"/>
      <c r="Y29" s="38"/>
      <c r="Z29" s="38"/>
      <c r="AA29" s="38"/>
      <c r="AB29" s="38"/>
      <c r="AC29" s="39"/>
      <c r="AD29" s="39"/>
      <c r="AE29" s="40"/>
      <c r="AF29" s="41"/>
      <c r="AG29" s="41"/>
      <c r="AH29" s="41"/>
      <c r="AI29" s="38"/>
      <c r="AJ29" s="38"/>
      <c r="AK29" s="38"/>
      <c r="AL29" s="38"/>
      <c r="AM29" s="38"/>
      <c r="AN29" s="38"/>
      <c r="AO29" s="38"/>
      <c r="AP29" s="38"/>
      <c r="AQ29" s="37">
        <f t="shared" si="52"/>
        <v>1</v>
      </c>
      <c r="AR29" s="37">
        <f t="shared" si="53"/>
        <v>999999</v>
      </c>
      <c r="AS29" s="38"/>
      <c r="AU29" s="35" t="str">
        <f t="shared" si="1"/>
        <v>令和22年分</v>
      </c>
      <c r="AV29" s="35">
        <f t="shared" si="144"/>
        <v>2040</v>
      </c>
      <c r="AW29" s="36">
        <f t="shared" si="145"/>
        <v>1000000</v>
      </c>
      <c r="AX29" s="37">
        <f t="shared" si="54"/>
        <v>900000</v>
      </c>
      <c r="AY29" s="37">
        <f t="shared" si="55"/>
        <v>950000</v>
      </c>
      <c r="AZ29" s="37">
        <f t="shared" si="2"/>
        <v>127800</v>
      </c>
      <c r="BA29" s="37">
        <f t="shared" si="56"/>
        <v>999999</v>
      </c>
      <c r="BB29" s="37">
        <f t="shared" si="148"/>
        <v>1</v>
      </c>
      <c r="BC29" s="37">
        <f t="shared" si="149"/>
        <v>0</v>
      </c>
      <c r="BD29" s="37">
        <f t="shared" si="127"/>
        <v>0</v>
      </c>
      <c r="BE29" s="37">
        <f t="shared" si="6"/>
        <v>0</v>
      </c>
      <c r="BF29" s="37">
        <f t="shared" si="7"/>
        <v>0</v>
      </c>
      <c r="BG29" s="38">
        <f t="shared" si="8"/>
        <v>7</v>
      </c>
      <c r="BH29" s="39"/>
      <c r="BI29" s="39"/>
      <c r="BJ29" s="40"/>
      <c r="BK29" s="41"/>
      <c r="BL29" s="41"/>
      <c r="BM29" s="41"/>
      <c r="BN29" s="38">
        <f t="shared" si="9"/>
        <v>0.14199999999999999</v>
      </c>
      <c r="BO29" s="44">
        <f>12</f>
        <v>12</v>
      </c>
      <c r="BP29" s="37">
        <f t="shared" si="150"/>
        <v>0</v>
      </c>
      <c r="BQ29" s="37"/>
      <c r="BR29" s="37">
        <f t="shared" si="11"/>
        <v>0</v>
      </c>
      <c r="BS29" s="37">
        <f t="shared" si="57"/>
        <v>0</v>
      </c>
      <c r="BT29" s="43">
        <f t="shared" si="12"/>
        <v>1</v>
      </c>
      <c r="BU29" s="41">
        <f t="shared" si="146"/>
        <v>0</v>
      </c>
      <c r="BV29" s="37">
        <f t="shared" si="13"/>
        <v>1</v>
      </c>
      <c r="BW29" s="37">
        <f t="shared" si="58"/>
        <v>999999</v>
      </c>
      <c r="BX29" s="37" t="str">
        <f t="shared" si="126"/>
        <v/>
      </c>
      <c r="BZ29" s="35" t="str">
        <f t="shared" si="15"/>
        <v>令和22年分</v>
      </c>
      <c r="CA29" s="35">
        <f t="shared" si="113"/>
        <v>2040</v>
      </c>
      <c r="CB29" s="36">
        <f t="shared" si="114"/>
        <v>1000000</v>
      </c>
      <c r="CC29" s="37">
        <f t="shared" si="59"/>
        <v>1000000</v>
      </c>
      <c r="CD29" s="37">
        <f t="shared" si="60"/>
        <v>999999</v>
      </c>
      <c r="CE29" s="37">
        <f t="shared" si="16"/>
        <v>143000</v>
      </c>
      <c r="CF29" s="37">
        <f t="shared" si="131"/>
        <v>999999</v>
      </c>
      <c r="CG29" s="37">
        <f t="shared" si="17"/>
        <v>1</v>
      </c>
      <c r="CH29" s="37">
        <f t="shared" si="62"/>
        <v>0</v>
      </c>
      <c r="CI29" s="37"/>
      <c r="CJ29" s="37"/>
      <c r="CK29" s="37">
        <f t="shared" si="63"/>
        <v>0</v>
      </c>
      <c r="CL29" s="38">
        <f t="shared" si="18"/>
        <v>7</v>
      </c>
      <c r="CM29" s="39"/>
      <c r="CN29" s="39"/>
      <c r="CO29" s="40"/>
      <c r="CP29" s="41"/>
      <c r="CQ29" s="41"/>
      <c r="CR29" s="41"/>
      <c r="CS29" s="38">
        <f t="shared" si="19"/>
        <v>0.14299999999999999</v>
      </c>
      <c r="CT29" s="44">
        <f>12</f>
        <v>12</v>
      </c>
      <c r="CU29" s="37">
        <f t="shared" si="20"/>
        <v>0</v>
      </c>
      <c r="CV29" s="37"/>
      <c r="CW29" s="37">
        <f t="shared" si="21"/>
        <v>0</v>
      </c>
      <c r="CX29" s="37">
        <f t="shared" si="64"/>
        <v>0</v>
      </c>
      <c r="CY29" s="43">
        <f t="shared" si="22"/>
        <v>1</v>
      </c>
      <c r="CZ29" s="41">
        <f t="shared" si="65"/>
        <v>0</v>
      </c>
      <c r="DA29" s="37">
        <f t="shared" si="66"/>
        <v>1</v>
      </c>
      <c r="DB29" s="37">
        <f t="shared" si="67"/>
        <v>999999</v>
      </c>
      <c r="DC29" s="37"/>
      <c r="DE29" s="35" t="str">
        <f t="shared" si="23"/>
        <v>令和22年分</v>
      </c>
      <c r="DF29" s="35">
        <f t="shared" si="115"/>
        <v>2040</v>
      </c>
      <c r="DG29" s="36">
        <f t="shared" si="116"/>
        <v>1000000</v>
      </c>
      <c r="DH29" s="37">
        <f t="shared" si="68"/>
        <v>1000000</v>
      </c>
      <c r="DI29" s="37">
        <f t="shared" si="69"/>
        <v>950000</v>
      </c>
      <c r="DJ29" s="37">
        <f t="shared" si="70"/>
        <v>1</v>
      </c>
      <c r="DK29" s="37">
        <f t="shared" si="71"/>
        <v>999999</v>
      </c>
      <c r="DL29" s="37">
        <f t="shared" si="72"/>
        <v>1</v>
      </c>
      <c r="DM29" s="37">
        <f t="shared" si="73"/>
        <v>0</v>
      </c>
      <c r="DN29" s="37">
        <f t="shared" si="130"/>
        <v>0</v>
      </c>
      <c r="DO29" s="37">
        <f t="shared" si="147"/>
        <v>0</v>
      </c>
      <c r="DP29" s="37">
        <f t="shared" si="74"/>
        <v>0</v>
      </c>
      <c r="DQ29" s="38">
        <f t="shared" si="75"/>
        <v>7</v>
      </c>
      <c r="DR29" s="39"/>
      <c r="DS29" s="39"/>
      <c r="DT29" s="40"/>
      <c r="DU29" s="41"/>
      <c r="DV29" s="41"/>
      <c r="DW29" s="41"/>
      <c r="DX29" s="38">
        <f t="shared" si="26"/>
        <v>0.28000000000000003</v>
      </c>
      <c r="DY29" s="44">
        <f>12</f>
        <v>12</v>
      </c>
      <c r="DZ29" s="37">
        <f t="shared" si="27"/>
        <v>0</v>
      </c>
      <c r="EA29" s="37"/>
      <c r="EB29" s="37">
        <f t="shared" si="28"/>
        <v>0</v>
      </c>
      <c r="EC29" s="37">
        <f t="shared" si="76"/>
        <v>0</v>
      </c>
      <c r="ED29" s="43">
        <f t="shared" si="29"/>
        <v>1</v>
      </c>
      <c r="EE29" s="41">
        <f t="shared" si="77"/>
        <v>0</v>
      </c>
      <c r="EF29" s="37">
        <f t="shared" si="78"/>
        <v>1</v>
      </c>
      <c r="EG29" s="37">
        <f t="shared" si="79"/>
        <v>999999</v>
      </c>
      <c r="EH29" s="37" t="str">
        <f t="shared" si="128"/>
        <v/>
      </c>
      <c r="EJ29" s="35" t="str">
        <f t="shared" si="31"/>
        <v>令和22年分</v>
      </c>
      <c r="EK29" s="35">
        <f t="shared" si="117"/>
        <v>2040</v>
      </c>
      <c r="EL29" s="36">
        <f t="shared" si="118"/>
        <v>1000000</v>
      </c>
      <c r="EM29" s="37">
        <f t="shared" si="80"/>
        <v>1000000</v>
      </c>
      <c r="EN29" s="37">
        <f t="shared" si="81"/>
        <v>999999</v>
      </c>
      <c r="EO29" s="37">
        <f t="shared" si="132"/>
        <v>1</v>
      </c>
      <c r="EP29" s="37">
        <f t="shared" si="133"/>
        <v>999999</v>
      </c>
      <c r="EQ29" s="37">
        <f t="shared" si="134"/>
        <v>1</v>
      </c>
      <c r="ER29" s="37">
        <f t="shared" si="84"/>
        <v>0</v>
      </c>
      <c r="ES29" s="37">
        <f t="shared" si="135"/>
        <v>109913</v>
      </c>
      <c r="ET29" s="37">
        <f t="shared" si="136"/>
        <v>54957</v>
      </c>
      <c r="EU29" s="37">
        <f t="shared" si="137"/>
        <v>0</v>
      </c>
      <c r="EV29" s="38">
        <f t="shared" si="138"/>
        <v>7</v>
      </c>
      <c r="EW29" s="39">
        <f t="shared" si="139"/>
        <v>0.35699999999999998</v>
      </c>
      <c r="EX29" s="39">
        <f t="shared" si="140"/>
        <v>0.5</v>
      </c>
      <c r="EY29" s="40">
        <f t="shared" si="141"/>
        <v>5.4960000000000002E-2</v>
      </c>
      <c r="EZ29" s="41">
        <f t="shared" si="142"/>
        <v>54960</v>
      </c>
      <c r="FA29" s="41" t="str">
        <f t="shared" si="143"/>
        <v>改定</v>
      </c>
      <c r="FB29" s="41"/>
      <c r="FC29" s="45">
        <f t="shared" si="89"/>
        <v>0.5</v>
      </c>
      <c r="FD29" s="44">
        <f>12</f>
        <v>12</v>
      </c>
      <c r="FE29" s="37">
        <f t="shared" si="90"/>
        <v>0</v>
      </c>
      <c r="FF29" s="37"/>
      <c r="FG29" s="37">
        <f t="shared" si="38"/>
        <v>0</v>
      </c>
      <c r="FH29" s="37">
        <f t="shared" si="91"/>
        <v>0</v>
      </c>
      <c r="FI29" s="43">
        <f t="shared" si="39"/>
        <v>1</v>
      </c>
      <c r="FJ29" s="41">
        <f t="shared" si="92"/>
        <v>0</v>
      </c>
      <c r="FK29" s="37">
        <f t="shared" si="93"/>
        <v>1</v>
      </c>
      <c r="FL29" s="37">
        <f t="shared" si="94"/>
        <v>999999</v>
      </c>
      <c r="FM29" s="37"/>
      <c r="FO29" s="35" t="str">
        <f t="shared" si="40"/>
        <v>令和22年分</v>
      </c>
      <c r="FP29" s="35">
        <f t="shared" si="119"/>
        <v>2040</v>
      </c>
      <c r="FQ29" s="36">
        <f t="shared" si="120"/>
        <v>1000000</v>
      </c>
      <c r="FR29" s="37">
        <f t="shared" si="95"/>
        <v>1000000</v>
      </c>
      <c r="FS29" s="37">
        <f t="shared" si="96"/>
        <v>999999</v>
      </c>
      <c r="FT29" s="37">
        <f t="shared" si="97"/>
        <v>1</v>
      </c>
      <c r="FU29" s="37">
        <f t="shared" si="98"/>
        <v>999999</v>
      </c>
      <c r="FV29" s="37">
        <f t="shared" si="41"/>
        <v>1</v>
      </c>
      <c r="FW29" s="37">
        <f t="shared" si="99"/>
        <v>0</v>
      </c>
      <c r="FX29" s="37">
        <f t="shared" si="100"/>
        <v>259891</v>
      </c>
      <c r="FY29" s="37">
        <f t="shared" si="101"/>
        <v>86804</v>
      </c>
      <c r="FZ29" s="37">
        <f t="shared" si="129"/>
        <v>0</v>
      </c>
      <c r="GA29" s="38">
        <f t="shared" si="43"/>
        <v>7</v>
      </c>
      <c r="GB29" s="39">
        <f t="shared" si="44"/>
        <v>0.28599999999999998</v>
      </c>
      <c r="GC29" s="39">
        <f t="shared" si="45"/>
        <v>0.33400000000000002</v>
      </c>
      <c r="GD29" s="40">
        <f t="shared" si="46"/>
        <v>8.6800000000000002E-2</v>
      </c>
      <c r="GE29" s="41">
        <f t="shared" si="102"/>
        <v>86800</v>
      </c>
      <c r="GF29" s="41" t="str">
        <f t="shared" si="103"/>
        <v>改定</v>
      </c>
      <c r="GG29" s="41"/>
      <c r="GH29" s="45">
        <f t="shared" si="104"/>
        <v>0.33400000000000002</v>
      </c>
      <c r="GI29" s="44">
        <f>12</f>
        <v>12</v>
      </c>
      <c r="GJ29" s="37">
        <f t="shared" si="105"/>
        <v>0</v>
      </c>
      <c r="GK29" s="37"/>
      <c r="GL29" s="37">
        <f t="shared" si="47"/>
        <v>0</v>
      </c>
      <c r="GM29" s="37">
        <f t="shared" si="106"/>
        <v>0</v>
      </c>
      <c r="GN29" s="43">
        <f t="shared" si="48"/>
        <v>1</v>
      </c>
      <c r="GO29" s="41">
        <f t="shared" si="107"/>
        <v>0</v>
      </c>
      <c r="GP29" s="37">
        <f t="shared" si="108"/>
        <v>1</v>
      </c>
      <c r="GQ29" s="37">
        <f t="shared" si="109"/>
        <v>999999</v>
      </c>
      <c r="GR29" s="37"/>
    </row>
    <row r="30" spans="2:200" ht="15" customHeight="1">
      <c r="B30" s="74">
        <v>23</v>
      </c>
      <c r="C30" s="75" t="str">
        <f t="shared" si="0"/>
        <v>令和23年分</v>
      </c>
      <c r="D30" s="76">
        <f ca="1">OFFSET(S30,VLOOKUP($L$3,各種設定!$E$2:$F$8,2,FALSE),VLOOKUP($L$3,各種設定!$E$2:$G$8,3,FALSE))</f>
        <v>1000000</v>
      </c>
      <c r="E30" s="76">
        <f ca="1">OFFSET(AB30,VLOOKUP($L$3,各種設定!$E$2:$F$8,2,FALSE),VLOOKUP($L$3,各種設定!$E$2:$G$8,3,FALSE))</f>
        <v>7</v>
      </c>
      <c r="F30" s="77">
        <f ca="1">OFFSET(AI30,VLOOKUP($L$3,各種設定!$E$2:$F$8,2,FALSE),VLOOKUP($L$3,各種設定!$E$2:$G$8,3,FALSE))</f>
        <v>0.14299999999999999</v>
      </c>
      <c r="G30" s="76">
        <f ca="1">OFFSET(AJ30,VLOOKUP($L$3,各種設定!$E$2:$F$8,2,FALSE),VLOOKUP($L$3,各種設定!$E$2:$G$8,3,FALSE))</f>
        <v>12</v>
      </c>
      <c r="H30" s="76">
        <f ca="1">OFFSET(AK30,VLOOKUP($L$3,各種設定!$E$2:$F$8,2,FALSE),VLOOKUP($L$3,各種設定!$E$2:$G$8,3,FALSE))</f>
        <v>0</v>
      </c>
      <c r="I30" s="78"/>
      <c r="J30" s="76">
        <f ca="1">OFFSET(AN30,VLOOKUP($L$3,各種設定!$E$2:$F$8,2,FALSE),VLOOKUP($L$3,各種設定!$E$2:$G$8,3,FALSE))</f>
        <v>0</v>
      </c>
      <c r="K30" s="80">
        <f t="shared" si="110"/>
        <v>1</v>
      </c>
      <c r="L30" s="76">
        <f ca="1">OFFSET(AP30,VLOOKUP($L$3,各種設定!$E$2:$F$8,2,FALSE),VLOOKUP($L$3,各種設定!$E$2:$G$8,3,FALSE))</f>
        <v>0</v>
      </c>
      <c r="M30" s="76">
        <f ca="1">OFFSET(AQ30,VLOOKUP($L$3,各種設定!$E$2:$F$8,2,FALSE),VLOOKUP($L$3,各種設定!$E$2:$G$8,3,FALSE))</f>
        <v>1</v>
      </c>
      <c r="N30" s="76">
        <f ca="1">OFFSET(AS30,VLOOKUP($L$3,各種設定!$E$2:$F$8,2,FALSE),VLOOKUP($L$3,各種設定!$E$2:$G$8,3,FALSE))</f>
        <v>0</v>
      </c>
      <c r="P30" s="35" t="str">
        <f t="shared" si="49"/>
        <v>令和23年分</v>
      </c>
      <c r="Q30" s="35">
        <f t="shared" si="121"/>
        <v>2041</v>
      </c>
      <c r="R30" s="36">
        <f t="shared" si="50"/>
        <v>1000000</v>
      </c>
      <c r="S30" s="37">
        <f t="shared" si="51"/>
        <v>1000000</v>
      </c>
      <c r="T30" s="37">
        <f t="shared" si="122"/>
        <v>999999</v>
      </c>
      <c r="U30" s="38"/>
      <c r="V30" s="37">
        <f t="shared" si="124"/>
        <v>999999</v>
      </c>
      <c r="W30" s="37">
        <f t="shared" si="125"/>
        <v>1</v>
      </c>
      <c r="X30" s="38"/>
      <c r="Y30" s="38"/>
      <c r="Z30" s="38"/>
      <c r="AA30" s="38"/>
      <c r="AB30" s="38"/>
      <c r="AC30" s="39"/>
      <c r="AD30" s="39"/>
      <c r="AE30" s="40"/>
      <c r="AF30" s="41"/>
      <c r="AG30" s="41"/>
      <c r="AH30" s="41"/>
      <c r="AI30" s="38"/>
      <c r="AJ30" s="38"/>
      <c r="AK30" s="38"/>
      <c r="AL30" s="38"/>
      <c r="AM30" s="38"/>
      <c r="AN30" s="38"/>
      <c r="AO30" s="38"/>
      <c r="AP30" s="38"/>
      <c r="AQ30" s="37">
        <f t="shared" si="52"/>
        <v>1</v>
      </c>
      <c r="AR30" s="37">
        <f t="shared" si="53"/>
        <v>999999</v>
      </c>
      <c r="AS30" s="38"/>
      <c r="AU30" s="35" t="str">
        <f t="shared" si="1"/>
        <v>令和23年分</v>
      </c>
      <c r="AV30" s="35">
        <f t="shared" si="144"/>
        <v>2041</v>
      </c>
      <c r="AW30" s="36">
        <f t="shared" si="145"/>
        <v>1000000</v>
      </c>
      <c r="AX30" s="37">
        <f t="shared" si="54"/>
        <v>900000</v>
      </c>
      <c r="AY30" s="37">
        <f t="shared" si="55"/>
        <v>950000</v>
      </c>
      <c r="AZ30" s="37">
        <f t="shared" si="2"/>
        <v>127800</v>
      </c>
      <c r="BA30" s="37">
        <f t="shared" si="56"/>
        <v>999999</v>
      </c>
      <c r="BB30" s="37">
        <f t="shared" si="148"/>
        <v>1</v>
      </c>
      <c r="BC30" s="37">
        <f t="shared" si="149"/>
        <v>0</v>
      </c>
      <c r="BD30" s="37">
        <f t="shared" si="127"/>
        <v>0</v>
      </c>
      <c r="BE30" s="37">
        <f t="shared" si="6"/>
        <v>0</v>
      </c>
      <c r="BF30" s="37">
        <f t="shared" si="7"/>
        <v>0</v>
      </c>
      <c r="BG30" s="38">
        <f t="shared" si="8"/>
        <v>7</v>
      </c>
      <c r="BH30" s="39"/>
      <c r="BI30" s="39"/>
      <c r="BJ30" s="40"/>
      <c r="BK30" s="41"/>
      <c r="BL30" s="41"/>
      <c r="BM30" s="41"/>
      <c r="BN30" s="38">
        <f t="shared" si="9"/>
        <v>0.14199999999999999</v>
      </c>
      <c r="BO30" s="44">
        <f>12</f>
        <v>12</v>
      </c>
      <c r="BP30" s="37">
        <f t="shared" si="150"/>
        <v>0</v>
      </c>
      <c r="BQ30" s="37"/>
      <c r="BR30" s="37">
        <f t="shared" si="11"/>
        <v>0</v>
      </c>
      <c r="BS30" s="37">
        <f t="shared" si="57"/>
        <v>0</v>
      </c>
      <c r="BT30" s="43">
        <f t="shared" si="12"/>
        <v>1</v>
      </c>
      <c r="BU30" s="41">
        <f t="shared" si="146"/>
        <v>0</v>
      </c>
      <c r="BV30" s="37">
        <f t="shared" si="13"/>
        <v>1</v>
      </c>
      <c r="BW30" s="37">
        <f t="shared" si="58"/>
        <v>999999</v>
      </c>
      <c r="BX30" s="37" t="str">
        <f t="shared" si="126"/>
        <v/>
      </c>
      <c r="BZ30" s="35" t="str">
        <f t="shared" si="15"/>
        <v>令和23年分</v>
      </c>
      <c r="CA30" s="35">
        <f t="shared" si="113"/>
        <v>2041</v>
      </c>
      <c r="CB30" s="36">
        <f t="shared" si="114"/>
        <v>1000000</v>
      </c>
      <c r="CC30" s="37">
        <f t="shared" si="59"/>
        <v>1000000</v>
      </c>
      <c r="CD30" s="37">
        <f t="shared" si="60"/>
        <v>999999</v>
      </c>
      <c r="CE30" s="37">
        <f t="shared" si="16"/>
        <v>143000</v>
      </c>
      <c r="CF30" s="37">
        <f t="shared" si="131"/>
        <v>999999</v>
      </c>
      <c r="CG30" s="37">
        <f t="shared" si="17"/>
        <v>1</v>
      </c>
      <c r="CH30" s="37">
        <f t="shared" si="62"/>
        <v>0</v>
      </c>
      <c r="CI30" s="37"/>
      <c r="CJ30" s="37"/>
      <c r="CK30" s="37">
        <f t="shared" si="63"/>
        <v>0</v>
      </c>
      <c r="CL30" s="38">
        <f t="shared" si="18"/>
        <v>7</v>
      </c>
      <c r="CM30" s="39"/>
      <c r="CN30" s="39"/>
      <c r="CO30" s="40"/>
      <c r="CP30" s="41"/>
      <c r="CQ30" s="41"/>
      <c r="CR30" s="41"/>
      <c r="CS30" s="38">
        <f t="shared" si="19"/>
        <v>0.14299999999999999</v>
      </c>
      <c r="CT30" s="44">
        <f>12</f>
        <v>12</v>
      </c>
      <c r="CU30" s="37">
        <f t="shared" si="20"/>
        <v>0</v>
      </c>
      <c r="CV30" s="37"/>
      <c r="CW30" s="37">
        <f t="shared" si="21"/>
        <v>0</v>
      </c>
      <c r="CX30" s="37">
        <f t="shared" si="64"/>
        <v>0</v>
      </c>
      <c r="CY30" s="43">
        <f t="shared" si="22"/>
        <v>1</v>
      </c>
      <c r="CZ30" s="41">
        <f t="shared" si="65"/>
        <v>0</v>
      </c>
      <c r="DA30" s="37">
        <f t="shared" si="66"/>
        <v>1</v>
      </c>
      <c r="DB30" s="37">
        <f t="shared" si="67"/>
        <v>999999</v>
      </c>
      <c r="DC30" s="37"/>
      <c r="DE30" s="35" t="str">
        <f t="shared" si="23"/>
        <v>令和23年分</v>
      </c>
      <c r="DF30" s="35">
        <f t="shared" si="115"/>
        <v>2041</v>
      </c>
      <c r="DG30" s="36">
        <f t="shared" si="116"/>
        <v>1000000</v>
      </c>
      <c r="DH30" s="37">
        <f t="shared" si="68"/>
        <v>1000000</v>
      </c>
      <c r="DI30" s="37">
        <f t="shared" si="69"/>
        <v>950000</v>
      </c>
      <c r="DJ30" s="37">
        <f t="shared" si="70"/>
        <v>1</v>
      </c>
      <c r="DK30" s="37">
        <f t="shared" si="71"/>
        <v>999999</v>
      </c>
      <c r="DL30" s="37">
        <f t="shared" si="72"/>
        <v>1</v>
      </c>
      <c r="DM30" s="37">
        <f t="shared" si="73"/>
        <v>0</v>
      </c>
      <c r="DN30" s="37">
        <f t="shared" si="130"/>
        <v>0</v>
      </c>
      <c r="DO30" s="37">
        <f t="shared" si="147"/>
        <v>0</v>
      </c>
      <c r="DP30" s="37">
        <f t="shared" si="74"/>
        <v>0</v>
      </c>
      <c r="DQ30" s="38">
        <f t="shared" si="75"/>
        <v>7</v>
      </c>
      <c r="DR30" s="39"/>
      <c r="DS30" s="39"/>
      <c r="DT30" s="40"/>
      <c r="DU30" s="41"/>
      <c r="DV30" s="41"/>
      <c r="DW30" s="41"/>
      <c r="DX30" s="38">
        <f t="shared" si="26"/>
        <v>0.28000000000000003</v>
      </c>
      <c r="DY30" s="44">
        <f>12</f>
        <v>12</v>
      </c>
      <c r="DZ30" s="37">
        <f t="shared" si="27"/>
        <v>0</v>
      </c>
      <c r="EA30" s="37"/>
      <c r="EB30" s="37">
        <f t="shared" si="28"/>
        <v>0</v>
      </c>
      <c r="EC30" s="37">
        <f t="shared" si="76"/>
        <v>0</v>
      </c>
      <c r="ED30" s="43">
        <f t="shared" si="29"/>
        <v>1</v>
      </c>
      <c r="EE30" s="41">
        <f t="shared" si="77"/>
        <v>0</v>
      </c>
      <c r="EF30" s="37">
        <f t="shared" si="78"/>
        <v>1</v>
      </c>
      <c r="EG30" s="37">
        <f t="shared" si="79"/>
        <v>999999</v>
      </c>
      <c r="EH30" s="37" t="str">
        <f t="shared" si="128"/>
        <v/>
      </c>
      <c r="EJ30" s="35" t="str">
        <f t="shared" si="31"/>
        <v>令和23年分</v>
      </c>
      <c r="EK30" s="35">
        <f t="shared" si="117"/>
        <v>2041</v>
      </c>
      <c r="EL30" s="36">
        <f t="shared" si="118"/>
        <v>1000000</v>
      </c>
      <c r="EM30" s="37">
        <f t="shared" si="80"/>
        <v>1000000</v>
      </c>
      <c r="EN30" s="37">
        <f t="shared" si="81"/>
        <v>999999</v>
      </c>
      <c r="EO30" s="37">
        <f t="shared" si="132"/>
        <v>1</v>
      </c>
      <c r="EP30" s="37">
        <f t="shared" si="133"/>
        <v>999999</v>
      </c>
      <c r="EQ30" s="37">
        <f t="shared" si="134"/>
        <v>1</v>
      </c>
      <c r="ER30" s="37">
        <f t="shared" si="84"/>
        <v>0</v>
      </c>
      <c r="ES30" s="37">
        <f t="shared" si="135"/>
        <v>109913</v>
      </c>
      <c r="ET30" s="37">
        <f t="shared" si="136"/>
        <v>54957</v>
      </c>
      <c r="EU30" s="37">
        <f t="shared" si="137"/>
        <v>0</v>
      </c>
      <c r="EV30" s="38">
        <f t="shared" si="138"/>
        <v>7</v>
      </c>
      <c r="EW30" s="39">
        <f t="shared" si="139"/>
        <v>0.35699999999999998</v>
      </c>
      <c r="EX30" s="39">
        <f t="shared" si="140"/>
        <v>0.5</v>
      </c>
      <c r="EY30" s="40">
        <f t="shared" si="141"/>
        <v>5.4960000000000002E-2</v>
      </c>
      <c r="EZ30" s="41">
        <f t="shared" si="142"/>
        <v>54960</v>
      </c>
      <c r="FA30" s="41" t="str">
        <f t="shared" si="143"/>
        <v>改定</v>
      </c>
      <c r="FB30" s="41"/>
      <c r="FC30" s="45">
        <f t="shared" si="89"/>
        <v>0.5</v>
      </c>
      <c r="FD30" s="44">
        <f>12</f>
        <v>12</v>
      </c>
      <c r="FE30" s="37">
        <f t="shared" si="90"/>
        <v>0</v>
      </c>
      <c r="FF30" s="37"/>
      <c r="FG30" s="37">
        <f t="shared" si="38"/>
        <v>0</v>
      </c>
      <c r="FH30" s="37">
        <f t="shared" si="91"/>
        <v>0</v>
      </c>
      <c r="FI30" s="43">
        <f t="shared" si="39"/>
        <v>1</v>
      </c>
      <c r="FJ30" s="41">
        <f t="shared" si="92"/>
        <v>0</v>
      </c>
      <c r="FK30" s="37">
        <f t="shared" si="93"/>
        <v>1</v>
      </c>
      <c r="FL30" s="37">
        <f t="shared" si="94"/>
        <v>999999</v>
      </c>
      <c r="FM30" s="37"/>
      <c r="FO30" s="35" t="str">
        <f t="shared" si="40"/>
        <v>令和23年分</v>
      </c>
      <c r="FP30" s="35">
        <f t="shared" si="119"/>
        <v>2041</v>
      </c>
      <c r="FQ30" s="36">
        <f t="shared" si="120"/>
        <v>1000000</v>
      </c>
      <c r="FR30" s="37">
        <f t="shared" si="95"/>
        <v>1000000</v>
      </c>
      <c r="FS30" s="37">
        <f t="shared" si="96"/>
        <v>999999</v>
      </c>
      <c r="FT30" s="37">
        <f t="shared" si="97"/>
        <v>1</v>
      </c>
      <c r="FU30" s="37">
        <f t="shared" si="98"/>
        <v>999999</v>
      </c>
      <c r="FV30" s="37">
        <f t="shared" si="41"/>
        <v>1</v>
      </c>
      <c r="FW30" s="37">
        <f t="shared" si="99"/>
        <v>0</v>
      </c>
      <c r="FX30" s="37">
        <f t="shared" si="100"/>
        <v>259891</v>
      </c>
      <c r="FY30" s="37">
        <f t="shared" si="101"/>
        <v>86804</v>
      </c>
      <c r="FZ30" s="37">
        <f t="shared" si="129"/>
        <v>0</v>
      </c>
      <c r="GA30" s="38">
        <f t="shared" si="43"/>
        <v>7</v>
      </c>
      <c r="GB30" s="39">
        <f t="shared" si="44"/>
        <v>0.28599999999999998</v>
      </c>
      <c r="GC30" s="39">
        <f t="shared" si="45"/>
        <v>0.33400000000000002</v>
      </c>
      <c r="GD30" s="40">
        <f t="shared" si="46"/>
        <v>8.6800000000000002E-2</v>
      </c>
      <c r="GE30" s="41">
        <f t="shared" si="102"/>
        <v>86800</v>
      </c>
      <c r="GF30" s="41" t="str">
        <f t="shared" si="103"/>
        <v>改定</v>
      </c>
      <c r="GG30" s="41"/>
      <c r="GH30" s="45">
        <f t="shared" si="104"/>
        <v>0.33400000000000002</v>
      </c>
      <c r="GI30" s="44">
        <f>12</f>
        <v>12</v>
      </c>
      <c r="GJ30" s="37">
        <f t="shared" si="105"/>
        <v>0</v>
      </c>
      <c r="GK30" s="37"/>
      <c r="GL30" s="37">
        <f t="shared" si="47"/>
        <v>0</v>
      </c>
      <c r="GM30" s="37">
        <f t="shared" si="106"/>
        <v>0</v>
      </c>
      <c r="GN30" s="43">
        <f t="shared" si="48"/>
        <v>1</v>
      </c>
      <c r="GO30" s="41">
        <f t="shared" si="107"/>
        <v>0</v>
      </c>
      <c r="GP30" s="37">
        <f t="shared" si="108"/>
        <v>1</v>
      </c>
      <c r="GQ30" s="37">
        <f t="shared" si="109"/>
        <v>999999</v>
      </c>
      <c r="GR30" s="37"/>
    </row>
    <row r="31" spans="2:200" ht="15" customHeight="1">
      <c r="B31" s="74">
        <v>24</v>
      </c>
      <c r="C31" s="75" t="str">
        <f t="shared" si="0"/>
        <v>令和24年分</v>
      </c>
      <c r="D31" s="76">
        <f ca="1">OFFSET(S31,VLOOKUP($L$3,各種設定!$E$2:$F$8,2,FALSE),VLOOKUP($L$3,各種設定!$E$2:$G$8,3,FALSE))</f>
        <v>1000000</v>
      </c>
      <c r="E31" s="76">
        <f ca="1">OFFSET(AB31,VLOOKUP($L$3,各種設定!$E$2:$F$8,2,FALSE),VLOOKUP($L$3,各種設定!$E$2:$G$8,3,FALSE))</f>
        <v>7</v>
      </c>
      <c r="F31" s="77">
        <f ca="1">OFFSET(AI31,VLOOKUP($L$3,各種設定!$E$2:$F$8,2,FALSE),VLOOKUP($L$3,各種設定!$E$2:$G$8,3,FALSE))</f>
        <v>0.14299999999999999</v>
      </c>
      <c r="G31" s="76">
        <f ca="1">OFFSET(AJ31,VLOOKUP($L$3,各種設定!$E$2:$F$8,2,FALSE),VLOOKUP($L$3,各種設定!$E$2:$G$8,3,FALSE))</f>
        <v>12</v>
      </c>
      <c r="H31" s="76">
        <f ca="1">OFFSET(AK31,VLOOKUP($L$3,各種設定!$E$2:$F$8,2,FALSE),VLOOKUP($L$3,各種設定!$E$2:$G$8,3,FALSE))</f>
        <v>0</v>
      </c>
      <c r="I31" s="78"/>
      <c r="J31" s="76">
        <f ca="1">OFFSET(AN31,VLOOKUP($L$3,各種設定!$E$2:$F$8,2,FALSE),VLOOKUP($L$3,各種設定!$E$2:$G$8,3,FALSE))</f>
        <v>0</v>
      </c>
      <c r="K31" s="80">
        <f t="shared" si="110"/>
        <v>1</v>
      </c>
      <c r="L31" s="76">
        <f ca="1">OFFSET(AP31,VLOOKUP($L$3,各種設定!$E$2:$F$8,2,FALSE),VLOOKUP($L$3,各種設定!$E$2:$G$8,3,FALSE))</f>
        <v>0</v>
      </c>
      <c r="M31" s="76">
        <f ca="1">OFFSET(AQ31,VLOOKUP($L$3,各種設定!$E$2:$F$8,2,FALSE),VLOOKUP($L$3,各種設定!$E$2:$G$8,3,FALSE))</f>
        <v>1</v>
      </c>
      <c r="N31" s="76">
        <f ca="1">OFFSET(AS31,VLOOKUP($L$3,各種設定!$E$2:$F$8,2,FALSE),VLOOKUP($L$3,各種設定!$E$2:$G$8,3,FALSE))</f>
        <v>0</v>
      </c>
      <c r="P31" s="35" t="str">
        <f t="shared" si="49"/>
        <v>令和24年分</v>
      </c>
      <c r="Q31" s="35">
        <f t="shared" si="121"/>
        <v>2042</v>
      </c>
      <c r="R31" s="36">
        <f t="shared" si="50"/>
        <v>1000000</v>
      </c>
      <c r="S31" s="37">
        <f t="shared" si="51"/>
        <v>1000000</v>
      </c>
      <c r="T31" s="37">
        <f t="shared" si="122"/>
        <v>999999</v>
      </c>
      <c r="U31" s="38"/>
      <c r="V31" s="37">
        <f t="shared" si="124"/>
        <v>999999</v>
      </c>
      <c r="W31" s="37">
        <f t="shared" si="125"/>
        <v>1</v>
      </c>
      <c r="X31" s="38"/>
      <c r="Y31" s="38"/>
      <c r="Z31" s="38"/>
      <c r="AA31" s="38"/>
      <c r="AB31" s="38"/>
      <c r="AC31" s="39"/>
      <c r="AD31" s="39"/>
      <c r="AE31" s="40"/>
      <c r="AF31" s="41"/>
      <c r="AG31" s="41"/>
      <c r="AH31" s="41"/>
      <c r="AI31" s="38"/>
      <c r="AJ31" s="38"/>
      <c r="AK31" s="38"/>
      <c r="AL31" s="38"/>
      <c r="AM31" s="38"/>
      <c r="AN31" s="38"/>
      <c r="AO31" s="38"/>
      <c r="AP31" s="38"/>
      <c r="AQ31" s="37">
        <f t="shared" si="52"/>
        <v>1</v>
      </c>
      <c r="AR31" s="37">
        <f t="shared" si="53"/>
        <v>999999</v>
      </c>
      <c r="AS31" s="38"/>
      <c r="AU31" s="35" t="str">
        <f t="shared" si="1"/>
        <v>令和24年分</v>
      </c>
      <c r="AV31" s="35">
        <f t="shared" si="144"/>
        <v>2042</v>
      </c>
      <c r="AW31" s="36">
        <f t="shared" si="145"/>
        <v>1000000</v>
      </c>
      <c r="AX31" s="37">
        <f t="shared" si="54"/>
        <v>900000</v>
      </c>
      <c r="AY31" s="37">
        <f t="shared" si="55"/>
        <v>950000</v>
      </c>
      <c r="AZ31" s="37">
        <f t="shared" si="2"/>
        <v>127800</v>
      </c>
      <c r="BA31" s="37">
        <f t="shared" si="56"/>
        <v>999999</v>
      </c>
      <c r="BB31" s="37">
        <f t="shared" si="148"/>
        <v>1</v>
      </c>
      <c r="BC31" s="37">
        <f t="shared" si="149"/>
        <v>0</v>
      </c>
      <c r="BD31" s="37">
        <f t="shared" si="127"/>
        <v>0</v>
      </c>
      <c r="BE31" s="37">
        <f t="shared" si="6"/>
        <v>0</v>
      </c>
      <c r="BF31" s="37">
        <f t="shared" si="7"/>
        <v>0</v>
      </c>
      <c r="BG31" s="38">
        <f t="shared" si="8"/>
        <v>7</v>
      </c>
      <c r="BH31" s="39"/>
      <c r="BI31" s="39"/>
      <c r="BJ31" s="40"/>
      <c r="BK31" s="41"/>
      <c r="BL31" s="41"/>
      <c r="BM31" s="41"/>
      <c r="BN31" s="38">
        <f t="shared" si="9"/>
        <v>0.14199999999999999</v>
      </c>
      <c r="BO31" s="44">
        <f>12</f>
        <v>12</v>
      </c>
      <c r="BP31" s="37">
        <f t="shared" si="150"/>
        <v>0</v>
      </c>
      <c r="BQ31" s="37"/>
      <c r="BR31" s="37">
        <f t="shared" si="11"/>
        <v>0</v>
      </c>
      <c r="BS31" s="37">
        <f t="shared" si="57"/>
        <v>0</v>
      </c>
      <c r="BT31" s="43">
        <f t="shared" si="12"/>
        <v>1</v>
      </c>
      <c r="BU31" s="41">
        <f t="shared" si="146"/>
        <v>0</v>
      </c>
      <c r="BV31" s="37">
        <f t="shared" si="13"/>
        <v>1</v>
      </c>
      <c r="BW31" s="37">
        <f t="shared" si="58"/>
        <v>999999</v>
      </c>
      <c r="BX31" s="37" t="str">
        <f t="shared" si="126"/>
        <v/>
      </c>
      <c r="BZ31" s="35" t="str">
        <f t="shared" si="15"/>
        <v>令和24年分</v>
      </c>
      <c r="CA31" s="35">
        <f t="shared" si="113"/>
        <v>2042</v>
      </c>
      <c r="CB31" s="36">
        <f t="shared" si="114"/>
        <v>1000000</v>
      </c>
      <c r="CC31" s="37">
        <f t="shared" si="59"/>
        <v>1000000</v>
      </c>
      <c r="CD31" s="37">
        <f t="shared" si="60"/>
        <v>999999</v>
      </c>
      <c r="CE31" s="37">
        <f t="shared" si="16"/>
        <v>143000</v>
      </c>
      <c r="CF31" s="37">
        <f t="shared" si="131"/>
        <v>999999</v>
      </c>
      <c r="CG31" s="37">
        <f t="shared" si="17"/>
        <v>1</v>
      </c>
      <c r="CH31" s="37">
        <f t="shared" si="62"/>
        <v>0</v>
      </c>
      <c r="CI31" s="37"/>
      <c r="CJ31" s="37"/>
      <c r="CK31" s="37">
        <f t="shared" si="63"/>
        <v>0</v>
      </c>
      <c r="CL31" s="38">
        <f t="shared" si="18"/>
        <v>7</v>
      </c>
      <c r="CM31" s="39"/>
      <c r="CN31" s="39"/>
      <c r="CO31" s="40"/>
      <c r="CP31" s="41"/>
      <c r="CQ31" s="41"/>
      <c r="CR31" s="41"/>
      <c r="CS31" s="38">
        <f t="shared" si="19"/>
        <v>0.14299999999999999</v>
      </c>
      <c r="CT31" s="44">
        <f>12</f>
        <v>12</v>
      </c>
      <c r="CU31" s="37">
        <f t="shared" si="20"/>
        <v>0</v>
      </c>
      <c r="CV31" s="37"/>
      <c r="CW31" s="37">
        <f t="shared" si="21"/>
        <v>0</v>
      </c>
      <c r="CX31" s="37">
        <f t="shared" si="64"/>
        <v>0</v>
      </c>
      <c r="CY31" s="43">
        <f t="shared" si="22"/>
        <v>1</v>
      </c>
      <c r="CZ31" s="41">
        <f t="shared" si="65"/>
        <v>0</v>
      </c>
      <c r="DA31" s="37">
        <f t="shared" si="66"/>
        <v>1</v>
      </c>
      <c r="DB31" s="37">
        <f t="shared" si="67"/>
        <v>999999</v>
      </c>
      <c r="DC31" s="37"/>
      <c r="DE31" s="35" t="str">
        <f t="shared" si="23"/>
        <v>令和24年分</v>
      </c>
      <c r="DF31" s="35">
        <f t="shared" si="115"/>
        <v>2042</v>
      </c>
      <c r="DG31" s="36">
        <f t="shared" si="116"/>
        <v>1000000</v>
      </c>
      <c r="DH31" s="37">
        <f t="shared" si="68"/>
        <v>1000000</v>
      </c>
      <c r="DI31" s="37">
        <f t="shared" si="69"/>
        <v>950000</v>
      </c>
      <c r="DJ31" s="37">
        <f t="shared" si="70"/>
        <v>1</v>
      </c>
      <c r="DK31" s="37">
        <f t="shared" si="71"/>
        <v>999999</v>
      </c>
      <c r="DL31" s="37">
        <f t="shared" si="72"/>
        <v>1</v>
      </c>
      <c r="DM31" s="37">
        <f t="shared" si="73"/>
        <v>0</v>
      </c>
      <c r="DN31" s="37">
        <f t="shared" si="130"/>
        <v>0</v>
      </c>
      <c r="DO31" s="37">
        <f t="shared" si="147"/>
        <v>0</v>
      </c>
      <c r="DP31" s="37">
        <f t="shared" si="74"/>
        <v>0</v>
      </c>
      <c r="DQ31" s="38">
        <f t="shared" si="75"/>
        <v>7</v>
      </c>
      <c r="DR31" s="39"/>
      <c r="DS31" s="39"/>
      <c r="DT31" s="40"/>
      <c r="DU31" s="41"/>
      <c r="DV31" s="41"/>
      <c r="DW31" s="41"/>
      <c r="DX31" s="38">
        <f t="shared" si="26"/>
        <v>0.28000000000000003</v>
      </c>
      <c r="DY31" s="44">
        <f>12</f>
        <v>12</v>
      </c>
      <c r="DZ31" s="37">
        <f t="shared" si="27"/>
        <v>0</v>
      </c>
      <c r="EA31" s="37"/>
      <c r="EB31" s="37">
        <f t="shared" si="28"/>
        <v>0</v>
      </c>
      <c r="EC31" s="37">
        <f t="shared" si="76"/>
        <v>0</v>
      </c>
      <c r="ED31" s="43">
        <f t="shared" si="29"/>
        <v>1</v>
      </c>
      <c r="EE31" s="41">
        <f t="shared" si="77"/>
        <v>0</v>
      </c>
      <c r="EF31" s="37">
        <f t="shared" si="78"/>
        <v>1</v>
      </c>
      <c r="EG31" s="37">
        <f t="shared" si="79"/>
        <v>999999</v>
      </c>
      <c r="EH31" s="37" t="str">
        <f t="shared" si="128"/>
        <v/>
      </c>
      <c r="EJ31" s="35" t="str">
        <f t="shared" si="31"/>
        <v>令和24年分</v>
      </c>
      <c r="EK31" s="35">
        <f t="shared" si="117"/>
        <v>2042</v>
      </c>
      <c r="EL31" s="36">
        <f t="shared" si="118"/>
        <v>1000000</v>
      </c>
      <c r="EM31" s="37">
        <f t="shared" si="80"/>
        <v>1000000</v>
      </c>
      <c r="EN31" s="37">
        <f t="shared" si="81"/>
        <v>999999</v>
      </c>
      <c r="EO31" s="37">
        <f t="shared" si="132"/>
        <v>1</v>
      </c>
      <c r="EP31" s="37">
        <f t="shared" si="133"/>
        <v>999999</v>
      </c>
      <c r="EQ31" s="37">
        <f t="shared" si="134"/>
        <v>1</v>
      </c>
      <c r="ER31" s="37">
        <f t="shared" si="84"/>
        <v>0</v>
      </c>
      <c r="ES31" s="37">
        <f t="shared" si="135"/>
        <v>109913</v>
      </c>
      <c r="ET31" s="37">
        <f t="shared" si="136"/>
        <v>54957</v>
      </c>
      <c r="EU31" s="37">
        <f t="shared" si="137"/>
        <v>0</v>
      </c>
      <c r="EV31" s="38">
        <f t="shared" si="138"/>
        <v>7</v>
      </c>
      <c r="EW31" s="39">
        <f t="shared" si="139"/>
        <v>0.35699999999999998</v>
      </c>
      <c r="EX31" s="39">
        <f t="shared" si="140"/>
        <v>0.5</v>
      </c>
      <c r="EY31" s="40">
        <f t="shared" si="141"/>
        <v>5.4960000000000002E-2</v>
      </c>
      <c r="EZ31" s="41">
        <f t="shared" si="142"/>
        <v>54960</v>
      </c>
      <c r="FA31" s="41" t="str">
        <f t="shared" si="143"/>
        <v>改定</v>
      </c>
      <c r="FB31" s="41"/>
      <c r="FC31" s="45">
        <f t="shared" si="89"/>
        <v>0.5</v>
      </c>
      <c r="FD31" s="44">
        <f>12</f>
        <v>12</v>
      </c>
      <c r="FE31" s="37">
        <f t="shared" si="90"/>
        <v>0</v>
      </c>
      <c r="FF31" s="37"/>
      <c r="FG31" s="37">
        <f t="shared" si="38"/>
        <v>0</v>
      </c>
      <c r="FH31" s="37">
        <f t="shared" si="91"/>
        <v>0</v>
      </c>
      <c r="FI31" s="43">
        <f t="shared" si="39"/>
        <v>1</v>
      </c>
      <c r="FJ31" s="41">
        <f t="shared" si="92"/>
        <v>0</v>
      </c>
      <c r="FK31" s="37">
        <f t="shared" si="93"/>
        <v>1</v>
      </c>
      <c r="FL31" s="37">
        <f t="shared" si="94"/>
        <v>999999</v>
      </c>
      <c r="FM31" s="37"/>
      <c r="FO31" s="35" t="str">
        <f t="shared" si="40"/>
        <v>令和24年分</v>
      </c>
      <c r="FP31" s="35">
        <f t="shared" si="119"/>
        <v>2042</v>
      </c>
      <c r="FQ31" s="36">
        <f t="shared" si="120"/>
        <v>1000000</v>
      </c>
      <c r="FR31" s="37">
        <f t="shared" si="95"/>
        <v>1000000</v>
      </c>
      <c r="FS31" s="37">
        <f t="shared" si="96"/>
        <v>999999</v>
      </c>
      <c r="FT31" s="37">
        <f t="shared" si="97"/>
        <v>1</v>
      </c>
      <c r="FU31" s="37">
        <f t="shared" si="98"/>
        <v>999999</v>
      </c>
      <c r="FV31" s="37">
        <f t="shared" si="41"/>
        <v>1</v>
      </c>
      <c r="FW31" s="37">
        <f t="shared" si="99"/>
        <v>0</v>
      </c>
      <c r="FX31" s="37">
        <f t="shared" si="100"/>
        <v>259891</v>
      </c>
      <c r="FY31" s="37">
        <f t="shared" si="101"/>
        <v>86804</v>
      </c>
      <c r="FZ31" s="37">
        <f t="shared" si="129"/>
        <v>0</v>
      </c>
      <c r="GA31" s="38">
        <f t="shared" si="43"/>
        <v>7</v>
      </c>
      <c r="GB31" s="39">
        <f t="shared" si="44"/>
        <v>0.28599999999999998</v>
      </c>
      <c r="GC31" s="39">
        <f t="shared" si="45"/>
        <v>0.33400000000000002</v>
      </c>
      <c r="GD31" s="40">
        <f t="shared" si="46"/>
        <v>8.6800000000000002E-2</v>
      </c>
      <c r="GE31" s="41">
        <f t="shared" si="102"/>
        <v>86800</v>
      </c>
      <c r="GF31" s="41" t="str">
        <f t="shared" si="103"/>
        <v>改定</v>
      </c>
      <c r="GG31" s="41"/>
      <c r="GH31" s="45">
        <f t="shared" si="104"/>
        <v>0.33400000000000002</v>
      </c>
      <c r="GI31" s="44">
        <f>12</f>
        <v>12</v>
      </c>
      <c r="GJ31" s="37">
        <f t="shared" si="105"/>
        <v>0</v>
      </c>
      <c r="GK31" s="37"/>
      <c r="GL31" s="37">
        <f t="shared" si="47"/>
        <v>0</v>
      </c>
      <c r="GM31" s="37">
        <f t="shared" si="106"/>
        <v>0</v>
      </c>
      <c r="GN31" s="43">
        <f t="shared" si="48"/>
        <v>1</v>
      </c>
      <c r="GO31" s="41">
        <f t="shared" si="107"/>
        <v>0</v>
      </c>
      <c r="GP31" s="37">
        <f t="shared" si="108"/>
        <v>1</v>
      </c>
      <c r="GQ31" s="37">
        <f t="shared" si="109"/>
        <v>999999</v>
      </c>
      <c r="GR31" s="37"/>
    </row>
    <row r="32" spans="2:200" ht="15" customHeight="1">
      <c r="B32" s="74">
        <v>25</v>
      </c>
      <c r="C32" s="75" t="str">
        <f t="shared" si="0"/>
        <v>令和25年分</v>
      </c>
      <c r="D32" s="76">
        <f ca="1">OFFSET(S32,VLOOKUP($L$3,各種設定!$E$2:$F$8,2,FALSE),VLOOKUP($L$3,各種設定!$E$2:$G$8,3,FALSE))</f>
        <v>1000000</v>
      </c>
      <c r="E32" s="76">
        <f ca="1">OFFSET(AB32,VLOOKUP($L$3,各種設定!$E$2:$F$8,2,FALSE),VLOOKUP($L$3,各種設定!$E$2:$G$8,3,FALSE))</f>
        <v>7</v>
      </c>
      <c r="F32" s="77">
        <f ca="1">OFFSET(AI32,VLOOKUP($L$3,各種設定!$E$2:$F$8,2,FALSE),VLOOKUP($L$3,各種設定!$E$2:$G$8,3,FALSE))</f>
        <v>0.14299999999999999</v>
      </c>
      <c r="G32" s="76">
        <f ca="1">OFFSET(AJ32,VLOOKUP($L$3,各種設定!$E$2:$F$8,2,FALSE),VLOOKUP($L$3,各種設定!$E$2:$G$8,3,FALSE))</f>
        <v>12</v>
      </c>
      <c r="H32" s="76">
        <f ca="1">OFFSET(AK32,VLOOKUP($L$3,各種設定!$E$2:$F$8,2,FALSE),VLOOKUP($L$3,各種設定!$E$2:$G$8,3,FALSE))</f>
        <v>0</v>
      </c>
      <c r="I32" s="78"/>
      <c r="J32" s="76">
        <f ca="1">OFFSET(AN32,VLOOKUP($L$3,各種設定!$E$2:$F$8,2,FALSE),VLOOKUP($L$3,各種設定!$E$2:$G$8,3,FALSE))</f>
        <v>0</v>
      </c>
      <c r="K32" s="80">
        <f t="shared" si="110"/>
        <v>1</v>
      </c>
      <c r="L32" s="76">
        <f ca="1">OFFSET(AP32,VLOOKUP($L$3,各種設定!$E$2:$F$8,2,FALSE),VLOOKUP($L$3,各種設定!$E$2:$G$8,3,FALSE))</f>
        <v>0</v>
      </c>
      <c r="M32" s="76">
        <f ca="1">OFFSET(AQ32,VLOOKUP($L$3,各種設定!$E$2:$F$8,2,FALSE),VLOOKUP($L$3,各種設定!$E$2:$G$8,3,FALSE))</f>
        <v>1</v>
      </c>
      <c r="N32" s="76">
        <f ca="1">OFFSET(AS32,VLOOKUP($L$3,各種設定!$E$2:$F$8,2,FALSE),VLOOKUP($L$3,各種設定!$E$2:$G$8,3,FALSE))</f>
        <v>0</v>
      </c>
      <c r="P32" s="35" t="str">
        <f t="shared" si="49"/>
        <v>令和25年分</v>
      </c>
      <c r="Q32" s="35">
        <f t="shared" si="121"/>
        <v>2043</v>
      </c>
      <c r="R32" s="36">
        <f t="shared" si="50"/>
        <v>1000000</v>
      </c>
      <c r="S32" s="37">
        <f t="shared" si="51"/>
        <v>1000000</v>
      </c>
      <c r="T32" s="37">
        <f t="shared" si="122"/>
        <v>999999</v>
      </c>
      <c r="U32" s="38"/>
      <c r="V32" s="37">
        <f t="shared" si="124"/>
        <v>999999</v>
      </c>
      <c r="W32" s="37">
        <f t="shared" si="125"/>
        <v>1</v>
      </c>
      <c r="X32" s="38"/>
      <c r="Y32" s="38"/>
      <c r="Z32" s="38"/>
      <c r="AA32" s="38"/>
      <c r="AB32" s="38"/>
      <c r="AC32" s="39"/>
      <c r="AD32" s="39"/>
      <c r="AE32" s="40"/>
      <c r="AF32" s="41"/>
      <c r="AG32" s="41"/>
      <c r="AH32" s="41"/>
      <c r="AI32" s="38"/>
      <c r="AJ32" s="38"/>
      <c r="AK32" s="38"/>
      <c r="AL32" s="38"/>
      <c r="AM32" s="38"/>
      <c r="AN32" s="38"/>
      <c r="AO32" s="38"/>
      <c r="AP32" s="38"/>
      <c r="AQ32" s="37">
        <f t="shared" si="52"/>
        <v>1</v>
      </c>
      <c r="AR32" s="37">
        <f t="shared" si="53"/>
        <v>999999</v>
      </c>
      <c r="AS32" s="38"/>
      <c r="AU32" s="35" t="str">
        <f t="shared" si="1"/>
        <v>令和25年分</v>
      </c>
      <c r="AV32" s="35">
        <f t="shared" si="144"/>
        <v>2043</v>
      </c>
      <c r="AW32" s="36">
        <f t="shared" si="145"/>
        <v>1000000</v>
      </c>
      <c r="AX32" s="37">
        <f t="shared" si="54"/>
        <v>900000</v>
      </c>
      <c r="AY32" s="37">
        <f t="shared" si="55"/>
        <v>950000</v>
      </c>
      <c r="AZ32" s="37">
        <f t="shared" si="2"/>
        <v>127800</v>
      </c>
      <c r="BA32" s="37">
        <f t="shared" si="56"/>
        <v>999999</v>
      </c>
      <c r="BB32" s="37">
        <f t="shared" si="148"/>
        <v>1</v>
      </c>
      <c r="BC32" s="37">
        <f t="shared" si="149"/>
        <v>0</v>
      </c>
      <c r="BD32" s="37">
        <f t="shared" si="127"/>
        <v>0</v>
      </c>
      <c r="BE32" s="37">
        <f t="shared" si="6"/>
        <v>0</v>
      </c>
      <c r="BF32" s="37">
        <f t="shared" si="7"/>
        <v>0</v>
      </c>
      <c r="BG32" s="38">
        <f t="shared" si="8"/>
        <v>7</v>
      </c>
      <c r="BH32" s="39"/>
      <c r="BI32" s="39"/>
      <c r="BJ32" s="40"/>
      <c r="BK32" s="41"/>
      <c r="BL32" s="41"/>
      <c r="BM32" s="41"/>
      <c r="BN32" s="38">
        <f t="shared" si="9"/>
        <v>0.14199999999999999</v>
      </c>
      <c r="BO32" s="44">
        <f>12</f>
        <v>12</v>
      </c>
      <c r="BP32" s="37">
        <f t="shared" si="150"/>
        <v>0</v>
      </c>
      <c r="BQ32" s="37"/>
      <c r="BR32" s="37">
        <f t="shared" si="11"/>
        <v>0</v>
      </c>
      <c r="BS32" s="37">
        <f t="shared" si="57"/>
        <v>0</v>
      </c>
      <c r="BT32" s="43">
        <f t="shared" si="12"/>
        <v>1</v>
      </c>
      <c r="BU32" s="41">
        <f t="shared" si="146"/>
        <v>0</v>
      </c>
      <c r="BV32" s="37">
        <f t="shared" si="13"/>
        <v>1</v>
      </c>
      <c r="BW32" s="37">
        <f t="shared" si="58"/>
        <v>999999</v>
      </c>
      <c r="BX32" s="37" t="str">
        <f t="shared" si="126"/>
        <v/>
      </c>
      <c r="BZ32" s="35" t="str">
        <f t="shared" si="15"/>
        <v>令和25年分</v>
      </c>
      <c r="CA32" s="35">
        <f t="shared" si="113"/>
        <v>2043</v>
      </c>
      <c r="CB32" s="36">
        <f t="shared" si="114"/>
        <v>1000000</v>
      </c>
      <c r="CC32" s="37">
        <f t="shared" si="59"/>
        <v>1000000</v>
      </c>
      <c r="CD32" s="37">
        <f t="shared" si="60"/>
        <v>999999</v>
      </c>
      <c r="CE32" s="37">
        <f t="shared" si="16"/>
        <v>143000</v>
      </c>
      <c r="CF32" s="37">
        <f t="shared" si="131"/>
        <v>999999</v>
      </c>
      <c r="CG32" s="37">
        <f t="shared" si="17"/>
        <v>1</v>
      </c>
      <c r="CH32" s="37">
        <f t="shared" si="62"/>
        <v>0</v>
      </c>
      <c r="CI32" s="37"/>
      <c r="CJ32" s="37"/>
      <c r="CK32" s="37">
        <f t="shared" si="63"/>
        <v>0</v>
      </c>
      <c r="CL32" s="38">
        <f t="shared" si="18"/>
        <v>7</v>
      </c>
      <c r="CM32" s="39"/>
      <c r="CN32" s="39"/>
      <c r="CO32" s="40"/>
      <c r="CP32" s="41"/>
      <c r="CQ32" s="41"/>
      <c r="CR32" s="41"/>
      <c r="CS32" s="38">
        <f t="shared" si="19"/>
        <v>0.14299999999999999</v>
      </c>
      <c r="CT32" s="44">
        <f>12</f>
        <v>12</v>
      </c>
      <c r="CU32" s="37">
        <f t="shared" si="20"/>
        <v>0</v>
      </c>
      <c r="CV32" s="37"/>
      <c r="CW32" s="37">
        <f t="shared" si="21"/>
        <v>0</v>
      </c>
      <c r="CX32" s="37">
        <f t="shared" si="64"/>
        <v>0</v>
      </c>
      <c r="CY32" s="43">
        <f t="shared" si="22"/>
        <v>1</v>
      </c>
      <c r="CZ32" s="41">
        <f t="shared" si="65"/>
        <v>0</v>
      </c>
      <c r="DA32" s="37">
        <f t="shared" si="66"/>
        <v>1</v>
      </c>
      <c r="DB32" s="37">
        <f t="shared" si="67"/>
        <v>999999</v>
      </c>
      <c r="DC32" s="37"/>
      <c r="DE32" s="35" t="str">
        <f t="shared" si="23"/>
        <v>令和25年分</v>
      </c>
      <c r="DF32" s="35">
        <f t="shared" si="115"/>
        <v>2043</v>
      </c>
      <c r="DG32" s="36">
        <f t="shared" si="116"/>
        <v>1000000</v>
      </c>
      <c r="DH32" s="37">
        <f t="shared" si="68"/>
        <v>1000000</v>
      </c>
      <c r="DI32" s="37">
        <f t="shared" si="69"/>
        <v>950000</v>
      </c>
      <c r="DJ32" s="37">
        <f t="shared" si="70"/>
        <v>1</v>
      </c>
      <c r="DK32" s="37">
        <f t="shared" si="71"/>
        <v>999999</v>
      </c>
      <c r="DL32" s="37">
        <f t="shared" si="72"/>
        <v>1</v>
      </c>
      <c r="DM32" s="37">
        <f t="shared" si="73"/>
        <v>0</v>
      </c>
      <c r="DN32" s="37">
        <f t="shared" si="130"/>
        <v>0</v>
      </c>
      <c r="DO32" s="37">
        <f t="shared" si="147"/>
        <v>0</v>
      </c>
      <c r="DP32" s="37">
        <f t="shared" si="74"/>
        <v>0</v>
      </c>
      <c r="DQ32" s="38">
        <f t="shared" si="75"/>
        <v>7</v>
      </c>
      <c r="DR32" s="39"/>
      <c r="DS32" s="39"/>
      <c r="DT32" s="40"/>
      <c r="DU32" s="41"/>
      <c r="DV32" s="41"/>
      <c r="DW32" s="41"/>
      <c r="DX32" s="38">
        <f t="shared" si="26"/>
        <v>0.28000000000000003</v>
      </c>
      <c r="DY32" s="44">
        <f>12</f>
        <v>12</v>
      </c>
      <c r="DZ32" s="37">
        <f t="shared" si="27"/>
        <v>0</v>
      </c>
      <c r="EA32" s="37"/>
      <c r="EB32" s="37">
        <f t="shared" si="28"/>
        <v>0</v>
      </c>
      <c r="EC32" s="37">
        <f t="shared" si="76"/>
        <v>0</v>
      </c>
      <c r="ED32" s="43">
        <f t="shared" si="29"/>
        <v>1</v>
      </c>
      <c r="EE32" s="41">
        <f t="shared" si="77"/>
        <v>0</v>
      </c>
      <c r="EF32" s="37">
        <f t="shared" si="78"/>
        <v>1</v>
      </c>
      <c r="EG32" s="37">
        <f t="shared" si="79"/>
        <v>999999</v>
      </c>
      <c r="EH32" s="37" t="str">
        <f t="shared" si="128"/>
        <v/>
      </c>
      <c r="EJ32" s="35" t="str">
        <f t="shared" si="31"/>
        <v>令和25年分</v>
      </c>
      <c r="EK32" s="35">
        <f t="shared" si="117"/>
        <v>2043</v>
      </c>
      <c r="EL32" s="36">
        <f t="shared" si="118"/>
        <v>1000000</v>
      </c>
      <c r="EM32" s="37">
        <f t="shared" si="80"/>
        <v>1000000</v>
      </c>
      <c r="EN32" s="37">
        <f t="shared" si="81"/>
        <v>999999</v>
      </c>
      <c r="EO32" s="37">
        <f t="shared" si="132"/>
        <v>1</v>
      </c>
      <c r="EP32" s="37">
        <f t="shared" si="133"/>
        <v>999999</v>
      </c>
      <c r="EQ32" s="37">
        <f t="shared" si="134"/>
        <v>1</v>
      </c>
      <c r="ER32" s="37">
        <f t="shared" si="84"/>
        <v>0</v>
      </c>
      <c r="ES32" s="37">
        <f t="shared" si="135"/>
        <v>109913</v>
      </c>
      <c r="ET32" s="37">
        <f t="shared" si="136"/>
        <v>54957</v>
      </c>
      <c r="EU32" s="37">
        <f t="shared" si="137"/>
        <v>0</v>
      </c>
      <c r="EV32" s="38">
        <f t="shared" si="138"/>
        <v>7</v>
      </c>
      <c r="EW32" s="39">
        <f t="shared" si="139"/>
        <v>0.35699999999999998</v>
      </c>
      <c r="EX32" s="39">
        <f t="shared" si="140"/>
        <v>0.5</v>
      </c>
      <c r="EY32" s="40">
        <f t="shared" si="141"/>
        <v>5.4960000000000002E-2</v>
      </c>
      <c r="EZ32" s="41">
        <f t="shared" si="142"/>
        <v>54960</v>
      </c>
      <c r="FA32" s="41" t="str">
        <f t="shared" si="143"/>
        <v>改定</v>
      </c>
      <c r="FB32" s="41"/>
      <c r="FC32" s="45">
        <f t="shared" si="89"/>
        <v>0.5</v>
      </c>
      <c r="FD32" s="44">
        <f>12</f>
        <v>12</v>
      </c>
      <c r="FE32" s="37">
        <f t="shared" si="90"/>
        <v>0</v>
      </c>
      <c r="FF32" s="37"/>
      <c r="FG32" s="37">
        <f t="shared" si="38"/>
        <v>0</v>
      </c>
      <c r="FH32" s="37">
        <f t="shared" si="91"/>
        <v>0</v>
      </c>
      <c r="FI32" s="43">
        <f t="shared" si="39"/>
        <v>1</v>
      </c>
      <c r="FJ32" s="41">
        <f t="shared" si="92"/>
        <v>0</v>
      </c>
      <c r="FK32" s="37">
        <f t="shared" si="93"/>
        <v>1</v>
      </c>
      <c r="FL32" s="37">
        <f t="shared" si="94"/>
        <v>999999</v>
      </c>
      <c r="FM32" s="37"/>
      <c r="FO32" s="35" t="str">
        <f t="shared" si="40"/>
        <v>令和25年分</v>
      </c>
      <c r="FP32" s="35">
        <f t="shared" si="119"/>
        <v>2043</v>
      </c>
      <c r="FQ32" s="36">
        <f t="shared" si="120"/>
        <v>1000000</v>
      </c>
      <c r="FR32" s="37">
        <f t="shared" si="95"/>
        <v>1000000</v>
      </c>
      <c r="FS32" s="37">
        <f t="shared" si="96"/>
        <v>999999</v>
      </c>
      <c r="FT32" s="37">
        <f t="shared" si="97"/>
        <v>1</v>
      </c>
      <c r="FU32" s="37">
        <f t="shared" si="98"/>
        <v>999999</v>
      </c>
      <c r="FV32" s="37">
        <f t="shared" si="41"/>
        <v>1</v>
      </c>
      <c r="FW32" s="37">
        <f t="shared" si="99"/>
        <v>0</v>
      </c>
      <c r="FX32" s="37">
        <f t="shared" si="100"/>
        <v>259891</v>
      </c>
      <c r="FY32" s="37">
        <f t="shared" si="101"/>
        <v>86804</v>
      </c>
      <c r="FZ32" s="37">
        <f t="shared" si="129"/>
        <v>0</v>
      </c>
      <c r="GA32" s="38">
        <f t="shared" si="43"/>
        <v>7</v>
      </c>
      <c r="GB32" s="39">
        <f t="shared" si="44"/>
        <v>0.28599999999999998</v>
      </c>
      <c r="GC32" s="39">
        <f t="shared" si="45"/>
        <v>0.33400000000000002</v>
      </c>
      <c r="GD32" s="40">
        <f t="shared" si="46"/>
        <v>8.6800000000000002E-2</v>
      </c>
      <c r="GE32" s="41">
        <f t="shared" si="102"/>
        <v>86800</v>
      </c>
      <c r="GF32" s="41" t="str">
        <f t="shared" si="103"/>
        <v>改定</v>
      </c>
      <c r="GG32" s="41"/>
      <c r="GH32" s="45">
        <f t="shared" si="104"/>
        <v>0.33400000000000002</v>
      </c>
      <c r="GI32" s="44">
        <f>12</f>
        <v>12</v>
      </c>
      <c r="GJ32" s="37">
        <f t="shared" si="105"/>
        <v>0</v>
      </c>
      <c r="GK32" s="37"/>
      <c r="GL32" s="37">
        <f t="shared" si="47"/>
        <v>0</v>
      </c>
      <c r="GM32" s="37">
        <f t="shared" si="106"/>
        <v>0</v>
      </c>
      <c r="GN32" s="43">
        <f t="shared" si="48"/>
        <v>1</v>
      </c>
      <c r="GO32" s="41">
        <f t="shared" si="107"/>
        <v>0</v>
      </c>
      <c r="GP32" s="37">
        <f t="shared" si="108"/>
        <v>1</v>
      </c>
      <c r="GQ32" s="37">
        <f t="shared" si="109"/>
        <v>999999</v>
      </c>
      <c r="GR32" s="37"/>
    </row>
    <row r="33" spans="2:200" ht="15" customHeight="1">
      <c r="B33" s="74">
        <v>26</v>
      </c>
      <c r="C33" s="75" t="str">
        <f t="shared" si="0"/>
        <v>令和26年分</v>
      </c>
      <c r="D33" s="76">
        <f ca="1">OFFSET(S33,VLOOKUP($L$3,各種設定!$E$2:$F$8,2,FALSE),VLOOKUP($L$3,各種設定!$E$2:$G$8,3,FALSE))</f>
        <v>1000000</v>
      </c>
      <c r="E33" s="76">
        <f ca="1">OFFSET(AB33,VLOOKUP($L$3,各種設定!$E$2:$F$8,2,FALSE),VLOOKUP($L$3,各種設定!$E$2:$G$8,3,FALSE))</f>
        <v>7</v>
      </c>
      <c r="F33" s="77">
        <f ca="1">OFFSET(AI33,VLOOKUP($L$3,各種設定!$E$2:$F$8,2,FALSE),VLOOKUP($L$3,各種設定!$E$2:$G$8,3,FALSE))</f>
        <v>0.14299999999999999</v>
      </c>
      <c r="G33" s="76">
        <f ca="1">OFFSET(AJ33,VLOOKUP($L$3,各種設定!$E$2:$F$8,2,FALSE),VLOOKUP($L$3,各種設定!$E$2:$G$8,3,FALSE))</f>
        <v>12</v>
      </c>
      <c r="H33" s="76">
        <f ca="1">OFFSET(AK33,VLOOKUP($L$3,各種設定!$E$2:$F$8,2,FALSE),VLOOKUP($L$3,各種設定!$E$2:$G$8,3,FALSE))</f>
        <v>0</v>
      </c>
      <c r="I33" s="78"/>
      <c r="J33" s="76">
        <f ca="1">OFFSET(AN33,VLOOKUP($L$3,各種設定!$E$2:$F$8,2,FALSE),VLOOKUP($L$3,各種設定!$E$2:$G$8,3,FALSE))</f>
        <v>0</v>
      </c>
      <c r="K33" s="80">
        <f t="shared" si="110"/>
        <v>1</v>
      </c>
      <c r="L33" s="76">
        <f ca="1">OFFSET(AP33,VLOOKUP($L$3,各種設定!$E$2:$F$8,2,FALSE),VLOOKUP($L$3,各種設定!$E$2:$G$8,3,FALSE))</f>
        <v>0</v>
      </c>
      <c r="M33" s="76">
        <f ca="1">OFFSET(AQ33,VLOOKUP($L$3,各種設定!$E$2:$F$8,2,FALSE),VLOOKUP($L$3,各種設定!$E$2:$G$8,3,FALSE))</f>
        <v>1</v>
      </c>
      <c r="N33" s="76">
        <f ca="1">OFFSET(AS33,VLOOKUP($L$3,各種設定!$E$2:$F$8,2,FALSE),VLOOKUP($L$3,各種設定!$E$2:$G$8,3,FALSE))</f>
        <v>0</v>
      </c>
      <c r="P33" s="35" t="str">
        <f t="shared" si="49"/>
        <v>令和26年分</v>
      </c>
      <c r="Q33" s="35">
        <f t="shared" si="121"/>
        <v>2044</v>
      </c>
      <c r="R33" s="36">
        <f t="shared" si="50"/>
        <v>1000000</v>
      </c>
      <c r="S33" s="37">
        <f t="shared" si="51"/>
        <v>1000000</v>
      </c>
      <c r="T33" s="37">
        <f t="shared" si="122"/>
        <v>999999</v>
      </c>
      <c r="U33" s="38"/>
      <c r="V33" s="37">
        <f t="shared" si="124"/>
        <v>999999</v>
      </c>
      <c r="W33" s="37">
        <f t="shared" si="125"/>
        <v>1</v>
      </c>
      <c r="X33" s="38"/>
      <c r="Y33" s="38"/>
      <c r="Z33" s="38"/>
      <c r="AA33" s="38"/>
      <c r="AB33" s="38"/>
      <c r="AC33" s="39"/>
      <c r="AD33" s="39"/>
      <c r="AE33" s="40"/>
      <c r="AF33" s="41"/>
      <c r="AG33" s="41"/>
      <c r="AH33" s="41"/>
      <c r="AI33" s="38"/>
      <c r="AJ33" s="38"/>
      <c r="AK33" s="38"/>
      <c r="AL33" s="38"/>
      <c r="AM33" s="38"/>
      <c r="AN33" s="38"/>
      <c r="AO33" s="38"/>
      <c r="AP33" s="38"/>
      <c r="AQ33" s="37">
        <f t="shared" si="52"/>
        <v>1</v>
      </c>
      <c r="AR33" s="37">
        <f t="shared" si="53"/>
        <v>999999</v>
      </c>
      <c r="AS33" s="38"/>
      <c r="AU33" s="35" t="str">
        <f t="shared" si="1"/>
        <v>令和26年分</v>
      </c>
      <c r="AV33" s="35">
        <f t="shared" si="144"/>
        <v>2044</v>
      </c>
      <c r="AW33" s="36">
        <f t="shared" si="145"/>
        <v>1000000</v>
      </c>
      <c r="AX33" s="37">
        <f t="shared" si="54"/>
        <v>900000</v>
      </c>
      <c r="AY33" s="37">
        <f t="shared" si="55"/>
        <v>950000</v>
      </c>
      <c r="AZ33" s="37">
        <f t="shared" si="2"/>
        <v>127800</v>
      </c>
      <c r="BA33" s="37">
        <f t="shared" si="56"/>
        <v>999999</v>
      </c>
      <c r="BB33" s="37">
        <f t="shared" si="148"/>
        <v>1</v>
      </c>
      <c r="BC33" s="37">
        <f t="shared" si="149"/>
        <v>0</v>
      </c>
      <c r="BD33" s="37">
        <f t="shared" si="127"/>
        <v>0</v>
      </c>
      <c r="BE33" s="37">
        <f t="shared" si="6"/>
        <v>0</v>
      </c>
      <c r="BF33" s="37">
        <f t="shared" si="7"/>
        <v>0</v>
      </c>
      <c r="BG33" s="38">
        <f t="shared" si="8"/>
        <v>7</v>
      </c>
      <c r="BH33" s="39"/>
      <c r="BI33" s="39"/>
      <c r="BJ33" s="40"/>
      <c r="BK33" s="41"/>
      <c r="BL33" s="41"/>
      <c r="BM33" s="41"/>
      <c r="BN33" s="38">
        <f t="shared" si="9"/>
        <v>0.14199999999999999</v>
      </c>
      <c r="BO33" s="44">
        <f>12</f>
        <v>12</v>
      </c>
      <c r="BP33" s="37">
        <f t="shared" si="150"/>
        <v>0</v>
      </c>
      <c r="BQ33" s="37"/>
      <c r="BR33" s="37">
        <f t="shared" si="11"/>
        <v>0</v>
      </c>
      <c r="BS33" s="37">
        <f t="shared" si="57"/>
        <v>0</v>
      </c>
      <c r="BT33" s="43">
        <f t="shared" si="12"/>
        <v>1</v>
      </c>
      <c r="BU33" s="41">
        <f t="shared" si="146"/>
        <v>0</v>
      </c>
      <c r="BV33" s="37">
        <f t="shared" si="13"/>
        <v>1</v>
      </c>
      <c r="BW33" s="37">
        <f t="shared" si="58"/>
        <v>999999</v>
      </c>
      <c r="BX33" s="37" t="str">
        <f t="shared" si="126"/>
        <v/>
      </c>
      <c r="BZ33" s="35" t="str">
        <f t="shared" si="15"/>
        <v>令和26年分</v>
      </c>
      <c r="CA33" s="35">
        <f t="shared" si="113"/>
        <v>2044</v>
      </c>
      <c r="CB33" s="36">
        <f t="shared" si="114"/>
        <v>1000000</v>
      </c>
      <c r="CC33" s="37">
        <f t="shared" si="59"/>
        <v>1000000</v>
      </c>
      <c r="CD33" s="37">
        <f t="shared" si="60"/>
        <v>999999</v>
      </c>
      <c r="CE33" s="37">
        <f t="shared" si="16"/>
        <v>143000</v>
      </c>
      <c r="CF33" s="37">
        <f t="shared" si="131"/>
        <v>999999</v>
      </c>
      <c r="CG33" s="37">
        <f t="shared" si="17"/>
        <v>1</v>
      </c>
      <c r="CH33" s="37">
        <f t="shared" si="62"/>
        <v>0</v>
      </c>
      <c r="CI33" s="37"/>
      <c r="CJ33" s="37"/>
      <c r="CK33" s="37">
        <f t="shared" si="63"/>
        <v>0</v>
      </c>
      <c r="CL33" s="38">
        <f t="shared" si="18"/>
        <v>7</v>
      </c>
      <c r="CM33" s="39"/>
      <c r="CN33" s="39"/>
      <c r="CO33" s="40"/>
      <c r="CP33" s="41"/>
      <c r="CQ33" s="41"/>
      <c r="CR33" s="41"/>
      <c r="CS33" s="38">
        <f t="shared" si="19"/>
        <v>0.14299999999999999</v>
      </c>
      <c r="CT33" s="44">
        <f>12</f>
        <v>12</v>
      </c>
      <c r="CU33" s="37">
        <f t="shared" si="20"/>
        <v>0</v>
      </c>
      <c r="CV33" s="37"/>
      <c r="CW33" s="37">
        <f t="shared" si="21"/>
        <v>0</v>
      </c>
      <c r="CX33" s="37">
        <f t="shared" si="64"/>
        <v>0</v>
      </c>
      <c r="CY33" s="43">
        <f t="shared" si="22"/>
        <v>1</v>
      </c>
      <c r="CZ33" s="41">
        <f t="shared" si="65"/>
        <v>0</v>
      </c>
      <c r="DA33" s="37">
        <f t="shared" si="66"/>
        <v>1</v>
      </c>
      <c r="DB33" s="37">
        <f t="shared" si="67"/>
        <v>999999</v>
      </c>
      <c r="DC33" s="37"/>
      <c r="DE33" s="35" t="str">
        <f t="shared" si="23"/>
        <v>令和26年分</v>
      </c>
      <c r="DF33" s="35">
        <f t="shared" si="115"/>
        <v>2044</v>
      </c>
      <c r="DG33" s="36">
        <f t="shared" si="116"/>
        <v>1000000</v>
      </c>
      <c r="DH33" s="37">
        <f t="shared" si="68"/>
        <v>1000000</v>
      </c>
      <c r="DI33" s="37">
        <f t="shared" si="69"/>
        <v>950000</v>
      </c>
      <c r="DJ33" s="37">
        <f t="shared" si="70"/>
        <v>1</v>
      </c>
      <c r="DK33" s="37">
        <f t="shared" si="71"/>
        <v>999999</v>
      </c>
      <c r="DL33" s="37">
        <f t="shared" si="72"/>
        <v>1</v>
      </c>
      <c r="DM33" s="37">
        <f t="shared" si="73"/>
        <v>0</v>
      </c>
      <c r="DN33" s="37">
        <f t="shared" si="130"/>
        <v>0</v>
      </c>
      <c r="DO33" s="37">
        <f t="shared" si="147"/>
        <v>0</v>
      </c>
      <c r="DP33" s="37">
        <f t="shared" si="74"/>
        <v>0</v>
      </c>
      <c r="DQ33" s="38">
        <f t="shared" si="75"/>
        <v>7</v>
      </c>
      <c r="DR33" s="39"/>
      <c r="DS33" s="39"/>
      <c r="DT33" s="40"/>
      <c r="DU33" s="41"/>
      <c r="DV33" s="41"/>
      <c r="DW33" s="41"/>
      <c r="DX33" s="38">
        <f t="shared" si="26"/>
        <v>0.28000000000000003</v>
      </c>
      <c r="DY33" s="44">
        <f>12</f>
        <v>12</v>
      </c>
      <c r="DZ33" s="37">
        <f t="shared" si="27"/>
        <v>0</v>
      </c>
      <c r="EA33" s="37"/>
      <c r="EB33" s="37">
        <f t="shared" si="28"/>
        <v>0</v>
      </c>
      <c r="EC33" s="37">
        <f t="shared" si="76"/>
        <v>0</v>
      </c>
      <c r="ED33" s="43">
        <f t="shared" si="29"/>
        <v>1</v>
      </c>
      <c r="EE33" s="41">
        <f t="shared" si="77"/>
        <v>0</v>
      </c>
      <c r="EF33" s="37">
        <f t="shared" si="78"/>
        <v>1</v>
      </c>
      <c r="EG33" s="37">
        <f t="shared" si="79"/>
        <v>999999</v>
      </c>
      <c r="EH33" s="37" t="str">
        <f t="shared" si="128"/>
        <v/>
      </c>
      <c r="EJ33" s="35" t="str">
        <f t="shared" si="31"/>
        <v>令和26年分</v>
      </c>
      <c r="EK33" s="35">
        <f t="shared" si="117"/>
        <v>2044</v>
      </c>
      <c r="EL33" s="36">
        <f t="shared" si="118"/>
        <v>1000000</v>
      </c>
      <c r="EM33" s="37">
        <f t="shared" si="80"/>
        <v>1000000</v>
      </c>
      <c r="EN33" s="37">
        <f t="shared" si="81"/>
        <v>999999</v>
      </c>
      <c r="EO33" s="37">
        <f t="shared" si="132"/>
        <v>1</v>
      </c>
      <c r="EP33" s="37">
        <f t="shared" si="133"/>
        <v>999999</v>
      </c>
      <c r="EQ33" s="37">
        <f t="shared" si="134"/>
        <v>1</v>
      </c>
      <c r="ER33" s="37">
        <f t="shared" si="84"/>
        <v>0</v>
      </c>
      <c r="ES33" s="37">
        <f t="shared" si="135"/>
        <v>109913</v>
      </c>
      <c r="ET33" s="37">
        <f t="shared" si="136"/>
        <v>54957</v>
      </c>
      <c r="EU33" s="37">
        <f t="shared" si="137"/>
        <v>0</v>
      </c>
      <c r="EV33" s="38">
        <f t="shared" si="138"/>
        <v>7</v>
      </c>
      <c r="EW33" s="39">
        <f t="shared" si="139"/>
        <v>0.35699999999999998</v>
      </c>
      <c r="EX33" s="39">
        <f t="shared" si="140"/>
        <v>0.5</v>
      </c>
      <c r="EY33" s="40">
        <f t="shared" si="141"/>
        <v>5.4960000000000002E-2</v>
      </c>
      <c r="EZ33" s="41">
        <f t="shared" si="142"/>
        <v>54960</v>
      </c>
      <c r="FA33" s="41" t="str">
        <f t="shared" si="143"/>
        <v>改定</v>
      </c>
      <c r="FB33" s="41"/>
      <c r="FC33" s="45">
        <f t="shared" si="89"/>
        <v>0.5</v>
      </c>
      <c r="FD33" s="44">
        <f>12</f>
        <v>12</v>
      </c>
      <c r="FE33" s="37">
        <f t="shared" si="90"/>
        <v>0</v>
      </c>
      <c r="FF33" s="37"/>
      <c r="FG33" s="37">
        <f t="shared" si="38"/>
        <v>0</v>
      </c>
      <c r="FH33" s="37">
        <f t="shared" si="91"/>
        <v>0</v>
      </c>
      <c r="FI33" s="43">
        <f t="shared" si="39"/>
        <v>1</v>
      </c>
      <c r="FJ33" s="41">
        <f t="shared" si="92"/>
        <v>0</v>
      </c>
      <c r="FK33" s="37">
        <f t="shared" si="93"/>
        <v>1</v>
      </c>
      <c r="FL33" s="37">
        <f t="shared" si="94"/>
        <v>999999</v>
      </c>
      <c r="FM33" s="37"/>
      <c r="FO33" s="35" t="str">
        <f t="shared" si="40"/>
        <v>令和26年分</v>
      </c>
      <c r="FP33" s="35">
        <f t="shared" si="119"/>
        <v>2044</v>
      </c>
      <c r="FQ33" s="36">
        <f t="shared" si="120"/>
        <v>1000000</v>
      </c>
      <c r="FR33" s="37">
        <f t="shared" si="95"/>
        <v>1000000</v>
      </c>
      <c r="FS33" s="37">
        <f t="shared" si="96"/>
        <v>999999</v>
      </c>
      <c r="FT33" s="37">
        <f t="shared" si="97"/>
        <v>1</v>
      </c>
      <c r="FU33" s="37">
        <f t="shared" si="98"/>
        <v>999999</v>
      </c>
      <c r="FV33" s="37">
        <f t="shared" si="41"/>
        <v>1</v>
      </c>
      <c r="FW33" s="37">
        <f t="shared" si="99"/>
        <v>0</v>
      </c>
      <c r="FX33" s="37">
        <f t="shared" si="100"/>
        <v>259891</v>
      </c>
      <c r="FY33" s="37">
        <f t="shared" si="101"/>
        <v>86804</v>
      </c>
      <c r="FZ33" s="37">
        <f t="shared" si="129"/>
        <v>0</v>
      </c>
      <c r="GA33" s="38">
        <f t="shared" si="43"/>
        <v>7</v>
      </c>
      <c r="GB33" s="39">
        <f t="shared" si="44"/>
        <v>0.28599999999999998</v>
      </c>
      <c r="GC33" s="39">
        <f t="shared" si="45"/>
        <v>0.33400000000000002</v>
      </c>
      <c r="GD33" s="40">
        <f t="shared" si="46"/>
        <v>8.6800000000000002E-2</v>
      </c>
      <c r="GE33" s="41">
        <f t="shared" si="102"/>
        <v>86800</v>
      </c>
      <c r="GF33" s="41" t="str">
        <f t="shared" si="103"/>
        <v>改定</v>
      </c>
      <c r="GG33" s="41"/>
      <c r="GH33" s="45">
        <f t="shared" si="104"/>
        <v>0.33400000000000002</v>
      </c>
      <c r="GI33" s="44">
        <f>12</f>
        <v>12</v>
      </c>
      <c r="GJ33" s="37">
        <f t="shared" si="105"/>
        <v>0</v>
      </c>
      <c r="GK33" s="37"/>
      <c r="GL33" s="37">
        <f t="shared" si="47"/>
        <v>0</v>
      </c>
      <c r="GM33" s="37">
        <f t="shared" si="106"/>
        <v>0</v>
      </c>
      <c r="GN33" s="43">
        <f t="shared" si="48"/>
        <v>1</v>
      </c>
      <c r="GO33" s="41">
        <f t="shared" si="107"/>
        <v>0</v>
      </c>
      <c r="GP33" s="37">
        <f t="shared" si="108"/>
        <v>1</v>
      </c>
      <c r="GQ33" s="37">
        <f t="shared" si="109"/>
        <v>999999</v>
      </c>
      <c r="GR33" s="37"/>
    </row>
    <row r="34" spans="2:200" ht="15" customHeight="1">
      <c r="B34" s="74">
        <v>27</v>
      </c>
      <c r="C34" s="75" t="str">
        <f t="shared" si="0"/>
        <v>令和27年分</v>
      </c>
      <c r="D34" s="76">
        <f ca="1">OFFSET(S34,VLOOKUP($L$3,各種設定!$E$2:$F$8,2,FALSE),VLOOKUP($L$3,各種設定!$E$2:$G$8,3,FALSE))</f>
        <v>1000000</v>
      </c>
      <c r="E34" s="76">
        <f ca="1">OFFSET(AB34,VLOOKUP($L$3,各種設定!$E$2:$F$8,2,FALSE),VLOOKUP($L$3,各種設定!$E$2:$G$8,3,FALSE))</f>
        <v>7</v>
      </c>
      <c r="F34" s="77">
        <f ca="1">OFFSET(AI34,VLOOKUP($L$3,各種設定!$E$2:$F$8,2,FALSE),VLOOKUP($L$3,各種設定!$E$2:$G$8,3,FALSE))</f>
        <v>0.14299999999999999</v>
      </c>
      <c r="G34" s="76">
        <f ca="1">OFFSET(AJ34,VLOOKUP($L$3,各種設定!$E$2:$F$8,2,FALSE),VLOOKUP($L$3,各種設定!$E$2:$G$8,3,FALSE))</f>
        <v>12</v>
      </c>
      <c r="H34" s="76">
        <f ca="1">OFFSET(AK34,VLOOKUP($L$3,各種設定!$E$2:$F$8,2,FALSE),VLOOKUP($L$3,各種設定!$E$2:$G$8,3,FALSE))</f>
        <v>0</v>
      </c>
      <c r="I34" s="78"/>
      <c r="J34" s="76">
        <f ca="1">OFFSET(AN34,VLOOKUP($L$3,各種設定!$E$2:$F$8,2,FALSE),VLOOKUP($L$3,各種設定!$E$2:$G$8,3,FALSE))</f>
        <v>0</v>
      </c>
      <c r="K34" s="80">
        <f t="shared" si="110"/>
        <v>1</v>
      </c>
      <c r="L34" s="76">
        <f ca="1">OFFSET(AP34,VLOOKUP($L$3,各種設定!$E$2:$F$8,2,FALSE),VLOOKUP($L$3,各種設定!$E$2:$G$8,3,FALSE))</f>
        <v>0</v>
      </c>
      <c r="M34" s="76">
        <f ca="1">OFFSET(AQ34,VLOOKUP($L$3,各種設定!$E$2:$F$8,2,FALSE),VLOOKUP($L$3,各種設定!$E$2:$G$8,3,FALSE))</f>
        <v>1</v>
      </c>
      <c r="N34" s="76">
        <f ca="1">OFFSET(AS34,VLOOKUP($L$3,各種設定!$E$2:$F$8,2,FALSE),VLOOKUP($L$3,各種設定!$E$2:$G$8,3,FALSE))</f>
        <v>0</v>
      </c>
      <c r="P34" s="35" t="str">
        <f t="shared" si="49"/>
        <v>令和27年分</v>
      </c>
      <c r="Q34" s="35">
        <f t="shared" si="121"/>
        <v>2045</v>
      </c>
      <c r="R34" s="36">
        <f t="shared" si="50"/>
        <v>1000000</v>
      </c>
      <c r="S34" s="37">
        <f t="shared" si="51"/>
        <v>1000000</v>
      </c>
      <c r="T34" s="37">
        <f t="shared" si="122"/>
        <v>999999</v>
      </c>
      <c r="U34" s="38"/>
      <c r="V34" s="37">
        <f t="shared" si="124"/>
        <v>999999</v>
      </c>
      <c r="W34" s="37">
        <f t="shared" si="125"/>
        <v>1</v>
      </c>
      <c r="X34" s="38"/>
      <c r="Y34" s="38"/>
      <c r="Z34" s="38"/>
      <c r="AA34" s="38"/>
      <c r="AB34" s="38"/>
      <c r="AC34" s="39"/>
      <c r="AD34" s="39"/>
      <c r="AE34" s="40"/>
      <c r="AF34" s="41"/>
      <c r="AG34" s="41"/>
      <c r="AH34" s="41"/>
      <c r="AI34" s="38"/>
      <c r="AJ34" s="38"/>
      <c r="AK34" s="38"/>
      <c r="AL34" s="38"/>
      <c r="AM34" s="38"/>
      <c r="AN34" s="38"/>
      <c r="AO34" s="38"/>
      <c r="AP34" s="38"/>
      <c r="AQ34" s="37">
        <f t="shared" si="52"/>
        <v>1</v>
      </c>
      <c r="AR34" s="37">
        <f t="shared" si="53"/>
        <v>999999</v>
      </c>
      <c r="AS34" s="38"/>
      <c r="AU34" s="35" t="str">
        <f t="shared" si="1"/>
        <v>令和27年分</v>
      </c>
      <c r="AV34" s="35">
        <f t="shared" si="144"/>
        <v>2045</v>
      </c>
      <c r="AW34" s="36">
        <f t="shared" si="145"/>
        <v>1000000</v>
      </c>
      <c r="AX34" s="37">
        <f t="shared" si="54"/>
        <v>900000</v>
      </c>
      <c r="AY34" s="37">
        <f t="shared" si="55"/>
        <v>950000</v>
      </c>
      <c r="AZ34" s="37">
        <f t="shared" si="2"/>
        <v>127800</v>
      </c>
      <c r="BA34" s="37">
        <f t="shared" si="56"/>
        <v>999999</v>
      </c>
      <c r="BB34" s="37">
        <f t="shared" si="148"/>
        <v>1</v>
      </c>
      <c r="BC34" s="37">
        <f t="shared" si="149"/>
        <v>0</v>
      </c>
      <c r="BD34" s="37">
        <f t="shared" si="127"/>
        <v>0</v>
      </c>
      <c r="BE34" s="37">
        <f t="shared" si="6"/>
        <v>0</v>
      </c>
      <c r="BF34" s="37">
        <f t="shared" si="7"/>
        <v>0</v>
      </c>
      <c r="BG34" s="38">
        <f t="shared" si="8"/>
        <v>7</v>
      </c>
      <c r="BH34" s="39"/>
      <c r="BI34" s="39"/>
      <c r="BJ34" s="40"/>
      <c r="BK34" s="41"/>
      <c r="BL34" s="41"/>
      <c r="BM34" s="41"/>
      <c r="BN34" s="38">
        <f t="shared" si="9"/>
        <v>0.14199999999999999</v>
      </c>
      <c r="BO34" s="44">
        <f>12</f>
        <v>12</v>
      </c>
      <c r="BP34" s="37">
        <f t="shared" si="150"/>
        <v>0</v>
      </c>
      <c r="BQ34" s="37"/>
      <c r="BR34" s="37">
        <f t="shared" si="11"/>
        <v>0</v>
      </c>
      <c r="BS34" s="37">
        <f t="shared" si="57"/>
        <v>0</v>
      </c>
      <c r="BT34" s="43">
        <f t="shared" si="12"/>
        <v>1</v>
      </c>
      <c r="BU34" s="41">
        <f t="shared" si="146"/>
        <v>0</v>
      </c>
      <c r="BV34" s="37">
        <f t="shared" si="13"/>
        <v>1</v>
      </c>
      <c r="BW34" s="37">
        <f t="shared" si="58"/>
        <v>999999</v>
      </c>
      <c r="BX34" s="37" t="str">
        <f t="shared" si="126"/>
        <v/>
      </c>
      <c r="BZ34" s="35" t="str">
        <f t="shared" si="15"/>
        <v>令和27年分</v>
      </c>
      <c r="CA34" s="35">
        <f t="shared" si="113"/>
        <v>2045</v>
      </c>
      <c r="CB34" s="36">
        <f t="shared" si="114"/>
        <v>1000000</v>
      </c>
      <c r="CC34" s="37">
        <f t="shared" si="59"/>
        <v>1000000</v>
      </c>
      <c r="CD34" s="37">
        <f t="shared" si="60"/>
        <v>999999</v>
      </c>
      <c r="CE34" s="37">
        <f t="shared" si="16"/>
        <v>143000</v>
      </c>
      <c r="CF34" s="37">
        <f t="shared" si="131"/>
        <v>999999</v>
      </c>
      <c r="CG34" s="37">
        <f t="shared" si="17"/>
        <v>1</v>
      </c>
      <c r="CH34" s="37">
        <f t="shared" si="62"/>
        <v>0</v>
      </c>
      <c r="CI34" s="37"/>
      <c r="CJ34" s="37"/>
      <c r="CK34" s="37">
        <f t="shared" si="63"/>
        <v>0</v>
      </c>
      <c r="CL34" s="38">
        <f t="shared" si="18"/>
        <v>7</v>
      </c>
      <c r="CM34" s="39"/>
      <c r="CN34" s="39"/>
      <c r="CO34" s="40"/>
      <c r="CP34" s="41"/>
      <c r="CQ34" s="41"/>
      <c r="CR34" s="41"/>
      <c r="CS34" s="38">
        <f t="shared" si="19"/>
        <v>0.14299999999999999</v>
      </c>
      <c r="CT34" s="44">
        <f>12</f>
        <v>12</v>
      </c>
      <c r="CU34" s="37">
        <f t="shared" si="20"/>
        <v>0</v>
      </c>
      <c r="CV34" s="37"/>
      <c r="CW34" s="37">
        <f t="shared" si="21"/>
        <v>0</v>
      </c>
      <c r="CX34" s="37">
        <f t="shared" si="64"/>
        <v>0</v>
      </c>
      <c r="CY34" s="43">
        <f t="shared" si="22"/>
        <v>1</v>
      </c>
      <c r="CZ34" s="41">
        <f t="shared" si="65"/>
        <v>0</v>
      </c>
      <c r="DA34" s="37">
        <f t="shared" si="66"/>
        <v>1</v>
      </c>
      <c r="DB34" s="37">
        <f t="shared" si="67"/>
        <v>999999</v>
      </c>
      <c r="DC34" s="37"/>
      <c r="DE34" s="35" t="str">
        <f t="shared" si="23"/>
        <v>令和27年分</v>
      </c>
      <c r="DF34" s="35">
        <f t="shared" si="115"/>
        <v>2045</v>
      </c>
      <c r="DG34" s="36">
        <f t="shared" si="116"/>
        <v>1000000</v>
      </c>
      <c r="DH34" s="37">
        <f t="shared" si="68"/>
        <v>1000000</v>
      </c>
      <c r="DI34" s="37">
        <f t="shared" si="69"/>
        <v>950000</v>
      </c>
      <c r="DJ34" s="37">
        <f t="shared" si="70"/>
        <v>1</v>
      </c>
      <c r="DK34" s="37">
        <f t="shared" si="71"/>
        <v>999999</v>
      </c>
      <c r="DL34" s="37">
        <f t="shared" si="72"/>
        <v>1</v>
      </c>
      <c r="DM34" s="37">
        <f t="shared" si="73"/>
        <v>0</v>
      </c>
      <c r="DN34" s="37">
        <f t="shared" si="130"/>
        <v>0</v>
      </c>
      <c r="DO34" s="37">
        <f t="shared" si="147"/>
        <v>0</v>
      </c>
      <c r="DP34" s="37">
        <f t="shared" si="74"/>
        <v>0</v>
      </c>
      <c r="DQ34" s="38">
        <f t="shared" si="75"/>
        <v>7</v>
      </c>
      <c r="DR34" s="39"/>
      <c r="DS34" s="39"/>
      <c r="DT34" s="40"/>
      <c r="DU34" s="41"/>
      <c r="DV34" s="41"/>
      <c r="DW34" s="41"/>
      <c r="DX34" s="38">
        <f t="shared" si="26"/>
        <v>0.28000000000000003</v>
      </c>
      <c r="DY34" s="44">
        <f>12</f>
        <v>12</v>
      </c>
      <c r="DZ34" s="37">
        <f t="shared" si="27"/>
        <v>0</v>
      </c>
      <c r="EA34" s="37"/>
      <c r="EB34" s="37">
        <f t="shared" si="28"/>
        <v>0</v>
      </c>
      <c r="EC34" s="37">
        <f t="shared" si="76"/>
        <v>0</v>
      </c>
      <c r="ED34" s="43">
        <f t="shared" si="29"/>
        <v>1</v>
      </c>
      <c r="EE34" s="41">
        <f t="shared" si="77"/>
        <v>0</v>
      </c>
      <c r="EF34" s="37">
        <f t="shared" si="78"/>
        <v>1</v>
      </c>
      <c r="EG34" s="37">
        <f t="shared" si="79"/>
        <v>999999</v>
      </c>
      <c r="EH34" s="37" t="str">
        <f t="shared" si="128"/>
        <v/>
      </c>
      <c r="EJ34" s="35" t="str">
        <f t="shared" si="31"/>
        <v>令和27年分</v>
      </c>
      <c r="EK34" s="35">
        <f t="shared" si="117"/>
        <v>2045</v>
      </c>
      <c r="EL34" s="36">
        <f t="shared" si="118"/>
        <v>1000000</v>
      </c>
      <c r="EM34" s="37">
        <f t="shared" si="80"/>
        <v>1000000</v>
      </c>
      <c r="EN34" s="37">
        <f t="shared" si="81"/>
        <v>999999</v>
      </c>
      <c r="EO34" s="37">
        <f t="shared" si="132"/>
        <v>1</v>
      </c>
      <c r="EP34" s="37">
        <f t="shared" si="133"/>
        <v>999999</v>
      </c>
      <c r="EQ34" s="37">
        <f t="shared" si="134"/>
        <v>1</v>
      </c>
      <c r="ER34" s="37">
        <f t="shared" si="84"/>
        <v>0</v>
      </c>
      <c r="ES34" s="37">
        <f t="shared" si="135"/>
        <v>109913</v>
      </c>
      <c r="ET34" s="37">
        <f t="shared" si="136"/>
        <v>54957</v>
      </c>
      <c r="EU34" s="37">
        <f t="shared" si="137"/>
        <v>0</v>
      </c>
      <c r="EV34" s="38">
        <f t="shared" si="138"/>
        <v>7</v>
      </c>
      <c r="EW34" s="39">
        <f t="shared" si="139"/>
        <v>0.35699999999999998</v>
      </c>
      <c r="EX34" s="39">
        <f t="shared" si="140"/>
        <v>0.5</v>
      </c>
      <c r="EY34" s="40">
        <f t="shared" si="141"/>
        <v>5.4960000000000002E-2</v>
      </c>
      <c r="EZ34" s="41">
        <f t="shared" si="142"/>
        <v>54960</v>
      </c>
      <c r="FA34" s="41" t="str">
        <f t="shared" si="143"/>
        <v>改定</v>
      </c>
      <c r="FB34" s="41"/>
      <c r="FC34" s="45">
        <f t="shared" si="89"/>
        <v>0.5</v>
      </c>
      <c r="FD34" s="44">
        <f>12</f>
        <v>12</v>
      </c>
      <c r="FE34" s="37">
        <f t="shared" si="90"/>
        <v>0</v>
      </c>
      <c r="FF34" s="37"/>
      <c r="FG34" s="37">
        <f t="shared" si="38"/>
        <v>0</v>
      </c>
      <c r="FH34" s="37">
        <f t="shared" si="91"/>
        <v>0</v>
      </c>
      <c r="FI34" s="43">
        <f t="shared" si="39"/>
        <v>1</v>
      </c>
      <c r="FJ34" s="41">
        <f t="shared" si="92"/>
        <v>0</v>
      </c>
      <c r="FK34" s="37">
        <f t="shared" si="93"/>
        <v>1</v>
      </c>
      <c r="FL34" s="37">
        <f t="shared" si="94"/>
        <v>999999</v>
      </c>
      <c r="FM34" s="37"/>
      <c r="FO34" s="35" t="str">
        <f t="shared" si="40"/>
        <v>令和27年分</v>
      </c>
      <c r="FP34" s="35">
        <f t="shared" si="119"/>
        <v>2045</v>
      </c>
      <c r="FQ34" s="36">
        <f t="shared" si="120"/>
        <v>1000000</v>
      </c>
      <c r="FR34" s="37">
        <f t="shared" si="95"/>
        <v>1000000</v>
      </c>
      <c r="FS34" s="37">
        <f t="shared" si="96"/>
        <v>999999</v>
      </c>
      <c r="FT34" s="37">
        <f t="shared" si="97"/>
        <v>1</v>
      </c>
      <c r="FU34" s="37">
        <f t="shared" si="98"/>
        <v>999999</v>
      </c>
      <c r="FV34" s="37">
        <f t="shared" si="41"/>
        <v>1</v>
      </c>
      <c r="FW34" s="37">
        <f t="shared" si="99"/>
        <v>0</v>
      </c>
      <c r="FX34" s="37">
        <f t="shared" si="100"/>
        <v>259891</v>
      </c>
      <c r="FY34" s="37">
        <f t="shared" si="101"/>
        <v>86804</v>
      </c>
      <c r="FZ34" s="37">
        <f t="shared" si="129"/>
        <v>0</v>
      </c>
      <c r="GA34" s="38">
        <f t="shared" si="43"/>
        <v>7</v>
      </c>
      <c r="GB34" s="39">
        <f t="shared" si="44"/>
        <v>0.28599999999999998</v>
      </c>
      <c r="GC34" s="39">
        <f t="shared" si="45"/>
        <v>0.33400000000000002</v>
      </c>
      <c r="GD34" s="40">
        <f t="shared" si="46"/>
        <v>8.6800000000000002E-2</v>
      </c>
      <c r="GE34" s="41">
        <f t="shared" si="102"/>
        <v>86800</v>
      </c>
      <c r="GF34" s="41" t="str">
        <f t="shared" si="103"/>
        <v>改定</v>
      </c>
      <c r="GG34" s="41"/>
      <c r="GH34" s="45">
        <f t="shared" si="104"/>
        <v>0.33400000000000002</v>
      </c>
      <c r="GI34" s="44">
        <f>12</f>
        <v>12</v>
      </c>
      <c r="GJ34" s="37">
        <f t="shared" si="105"/>
        <v>0</v>
      </c>
      <c r="GK34" s="37"/>
      <c r="GL34" s="37">
        <f t="shared" si="47"/>
        <v>0</v>
      </c>
      <c r="GM34" s="37">
        <f t="shared" si="106"/>
        <v>0</v>
      </c>
      <c r="GN34" s="43">
        <f t="shared" si="48"/>
        <v>1</v>
      </c>
      <c r="GO34" s="41">
        <f t="shared" si="107"/>
        <v>0</v>
      </c>
      <c r="GP34" s="37">
        <f t="shared" si="108"/>
        <v>1</v>
      </c>
      <c r="GQ34" s="37">
        <f t="shared" si="109"/>
        <v>999999</v>
      </c>
      <c r="GR34" s="37"/>
    </row>
    <row r="35" spans="2:200" ht="15" customHeight="1">
      <c r="B35" s="74">
        <v>28</v>
      </c>
      <c r="C35" s="75" t="str">
        <f t="shared" si="0"/>
        <v>令和28年分</v>
      </c>
      <c r="D35" s="76">
        <f ca="1">OFFSET(S35,VLOOKUP($L$3,各種設定!$E$2:$F$8,2,FALSE),VLOOKUP($L$3,各種設定!$E$2:$G$8,3,FALSE))</f>
        <v>1000000</v>
      </c>
      <c r="E35" s="76">
        <f ca="1">OFFSET(AB35,VLOOKUP($L$3,各種設定!$E$2:$F$8,2,FALSE),VLOOKUP($L$3,各種設定!$E$2:$G$8,3,FALSE))</f>
        <v>7</v>
      </c>
      <c r="F35" s="77">
        <f ca="1">OFFSET(AI35,VLOOKUP($L$3,各種設定!$E$2:$F$8,2,FALSE),VLOOKUP($L$3,各種設定!$E$2:$G$8,3,FALSE))</f>
        <v>0.14299999999999999</v>
      </c>
      <c r="G35" s="76">
        <f ca="1">OFFSET(AJ35,VLOOKUP($L$3,各種設定!$E$2:$F$8,2,FALSE),VLOOKUP($L$3,各種設定!$E$2:$G$8,3,FALSE))</f>
        <v>12</v>
      </c>
      <c r="H35" s="76">
        <f ca="1">OFFSET(AK35,VLOOKUP($L$3,各種設定!$E$2:$F$8,2,FALSE),VLOOKUP($L$3,各種設定!$E$2:$G$8,3,FALSE))</f>
        <v>0</v>
      </c>
      <c r="I35" s="78"/>
      <c r="J35" s="76">
        <f ca="1">OFFSET(AN35,VLOOKUP($L$3,各種設定!$E$2:$F$8,2,FALSE),VLOOKUP($L$3,各種設定!$E$2:$G$8,3,FALSE))</f>
        <v>0</v>
      </c>
      <c r="K35" s="80">
        <f t="shared" si="110"/>
        <v>1</v>
      </c>
      <c r="L35" s="76">
        <f ca="1">OFFSET(AP35,VLOOKUP($L$3,各種設定!$E$2:$F$8,2,FALSE),VLOOKUP($L$3,各種設定!$E$2:$G$8,3,FALSE))</f>
        <v>0</v>
      </c>
      <c r="M35" s="76">
        <f ca="1">OFFSET(AQ35,VLOOKUP($L$3,各種設定!$E$2:$F$8,2,FALSE),VLOOKUP($L$3,各種設定!$E$2:$G$8,3,FALSE))</f>
        <v>1</v>
      </c>
      <c r="N35" s="76">
        <f ca="1">OFFSET(AS35,VLOOKUP($L$3,各種設定!$E$2:$F$8,2,FALSE),VLOOKUP($L$3,各種設定!$E$2:$G$8,3,FALSE))</f>
        <v>0</v>
      </c>
      <c r="P35" s="35" t="str">
        <f t="shared" si="49"/>
        <v>令和28年分</v>
      </c>
      <c r="Q35" s="35">
        <f t="shared" si="121"/>
        <v>2046</v>
      </c>
      <c r="R35" s="36">
        <f t="shared" si="50"/>
        <v>1000000</v>
      </c>
      <c r="S35" s="37">
        <f t="shared" si="51"/>
        <v>1000000</v>
      </c>
      <c r="T35" s="37">
        <f t="shared" si="122"/>
        <v>999999</v>
      </c>
      <c r="U35" s="38"/>
      <c r="V35" s="37">
        <f t="shared" si="124"/>
        <v>999999</v>
      </c>
      <c r="W35" s="37">
        <f t="shared" si="125"/>
        <v>1</v>
      </c>
      <c r="X35" s="38"/>
      <c r="Y35" s="38"/>
      <c r="Z35" s="38"/>
      <c r="AA35" s="38"/>
      <c r="AB35" s="38"/>
      <c r="AC35" s="39"/>
      <c r="AD35" s="39"/>
      <c r="AE35" s="40"/>
      <c r="AF35" s="41"/>
      <c r="AG35" s="41"/>
      <c r="AH35" s="41"/>
      <c r="AI35" s="38"/>
      <c r="AJ35" s="38"/>
      <c r="AK35" s="38"/>
      <c r="AL35" s="38"/>
      <c r="AM35" s="38"/>
      <c r="AN35" s="38"/>
      <c r="AO35" s="38"/>
      <c r="AP35" s="38"/>
      <c r="AQ35" s="37">
        <f t="shared" si="52"/>
        <v>1</v>
      </c>
      <c r="AR35" s="37">
        <f t="shared" si="53"/>
        <v>999999</v>
      </c>
      <c r="AS35" s="38"/>
      <c r="AU35" s="35" t="str">
        <f t="shared" si="1"/>
        <v>令和28年分</v>
      </c>
      <c r="AV35" s="35">
        <f t="shared" si="144"/>
        <v>2046</v>
      </c>
      <c r="AW35" s="36">
        <f t="shared" si="145"/>
        <v>1000000</v>
      </c>
      <c r="AX35" s="37">
        <f t="shared" si="54"/>
        <v>900000</v>
      </c>
      <c r="AY35" s="37">
        <f t="shared" si="55"/>
        <v>950000</v>
      </c>
      <c r="AZ35" s="37">
        <f t="shared" si="2"/>
        <v>127800</v>
      </c>
      <c r="BA35" s="37">
        <f t="shared" si="56"/>
        <v>999999</v>
      </c>
      <c r="BB35" s="37">
        <f t="shared" si="148"/>
        <v>1</v>
      </c>
      <c r="BC35" s="37">
        <f t="shared" si="149"/>
        <v>0</v>
      </c>
      <c r="BD35" s="37">
        <f t="shared" si="127"/>
        <v>0</v>
      </c>
      <c r="BE35" s="37">
        <f t="shared" si="6"/>
        <v>0</v>
      </c>
      <c r="BF35" s="37">
        <f t="shared" si="7"/>
        <v>0</v>
      </c>
      <c r="BG35" s="38">
        <f t="shared" si="8"/>
        <v>7</v>
      </c>
      <c r="BH35" s="39"/>
      <c r="BI35" s="39"/>
      <c r="BJ35" s="40"/>
      <c r="BK35" s="41"/>
      <c r="BL35" s="41"/>
      <c r="BM35" s="41"/>
      <c r="BN35" s="38">
        <f t="shared" si="9"/>
        <v>0.14199999999999999</v>
      </c>
      <c r="BO35" s="44">
        <f>12</f>
        <v>12</v>
      </c>
      <c r="BP35" s="37">
        <f t="shared" si="150"/>
        <v>0</v>
      </c>
      <c r="BQ35" s="37"/>
      <c r="BR35" s="37">
        <f t="shared" si="11"/>
        <v>0</v>
      </c>
      <c r="BS35" s="37">
        <f t="shared" si="57"/>
        <v>0</v>
      </c>
      <c r="BT35" s="43">
        <f t="shared" si="12"/>
        <v>1</v>
      </c>
      <c r="BU35" s="41">
        <f t="shared" si="146"/>
        <v>0</v>
      </c>
      <c r="BV35" s="37">
        <f t="shared" si="13"/>
        <v>1</v>
      </c>
      <c r="BW35" s="37">
        <f t="shared" si="58"/>
        <v>999999</v>
      </c>
      <c r="BX35" s="37" t="str">
        <f t="shared" si="126"/>
        <v/>
      </c>
      <c r="BZ35" s="35" t="str">
        <f t="shared" si="15"/>
        <v>令和28年分</v>
      </c>
      <c r="CA35" s="35">
        <f t="shared" si="113"/>
        <v>2046</v>
      </c>
      <c r="CB35" s="36">
        <f t="shared" si="114"/>
        <v>1000000</v>
      </c>
      <c r="CC35" s="37">
        <f t="shared" si="59"/>
        <v>1000000</v>
      </c>
      <c r="CD35" s="37">
        <f t="shared" si="60"/>
        <v>999999</v>
      </c>
      <c r="CE35" s="37">
        <f t="shared" si="16"/>
        <v>143000</v>
      </c>
      <c r="CF35" s="37">
        <f t="shared" si="131"/>
        <v>999999</v>
      </c>
      <c r="CG35" s="37">
        <f t="shared" si="17"/>
        <v>1</v>
      </c>
      <c r="CH35" s="37">
        <f t="shared" si="62"/>
        <v>0</v>
      </c>
      <c r="CI35" s="37"/>
      <c r="CJ35" s="37"/>
      <c r="CK35" s="37">
        <f t="shared" si="63"/>
        <v>0</v>
      </c>
      <c r="CL35" s="38">
        <f t="shared" si="18"/>
        <v>7</v>
      </c>
      <c r="CM35" s="39"/>
      <c r="CN35" s="39"/>
      <c r="CO35" s="40"/>
      <c r="CP35" s="41"/>
      <c r="CQ35" s="41"/>
      <c r="CR35" s="41"/>
      <c r="CS35" s="38">
        <f t="shared" si="19"/>
        <v>0.14299999999999999</v>
      </c>
      <c r="CT35" s="44">
        <f>12</f>
        <v>12</v>
      </c>
      <c r="CU35" s="37">
        <f t="shared" si="20"/>
        <v>0</v>
      </c>
      <c r="CV35" s="37"/>
      <c r="CW35" s="37">
        <f t="shared" si="21"/>
        <v>0</v>
      </c>
      <c r="CX35" s="37">
        <f t="shared" si="64"/>
        <v>0</v>
      </c>
      <c r="CY35" s="43">
        <f t="shared" si="22"/>
        <v>1</v>
      </c>
      <c r="CZ35" s="41">
        <f t="shared" si="65"/>
        <v>0</v>
      </c>
      <c r="DA35" s="37">
        <f t="shared" si="66"/>
        <v>1</v>
      </c>
      <c r="DB35" s="37">
        <f t="shared" si="67"/>
        <v>999999</v>
      </c>
      <c r="DC35" s="37"/>
      <c r="DE35" s="35" t="str">
        <f t="shared" si="23"/>
        <v>令和28年分</v>
      </c>
      <c r="DF35" s="35">
        <f t="shared" si="115"/>
        <v>2046</v>
      </c>
      <c r="DG35" s="36">
        <f t="shared" si="116"/>
        <v>1000000</v>
      </c>
      <c r="DH35" s="37">
        <f t="shared" si="68"/>
        <v>1000000</v>
      </c>
      <c r="DI35" s="37">
        <f t="shared" si="69"/>
        <v>950000</v>
      </c>
      <c r="DJ35" s="37">
        <f t="shared" si="70"/>
        <v>1</v>
      </c>
      <c r="DK35" s="37">
        <f t="shared" si="71"/>
        <v>999999</v>
      </c>
      <c r="DL35" s="37">
        <f t="shared" si="72"/>
        <v>1</v>
      </c>
      <c r="DM35" s="37">
        <f t="shared" si="73"/>
        <v>0</v>
      </c>
      <c r="DN35" s="37">
        <f t="shared" si="130"/>
        <v>0</v>
      </c>
      <c r="DO35" s="37">
        <f t="shared" si="147"/>
        <v>0</v>
      </c>
      <c r="DP35" s="37">
        <f t="shared" si="74"/>
        <v>0</v>
      </c>
      <c r="DQ35" s="38">
        <f t="shared" si="75"/>
        <v>7</v>
      </c>
      <c r="DR35" s="39"/>
      <c r="DS35" s="39"/>
      <c r="DT35" s="40"/>
      <c r="DU35" s="41"/>
      <c r="DV35" s="41"/>
      <c r="DW35" s="41"/>
      <c r="DX35" s="38">
        <f t="shared" si="26"/>
        <v>0.28000000000000003</v>
      </c>
      <c r="DY35" s="44">
        <f>12</f>
        <v>12</v>
      </c>
      <c r="DZ35" s="37">
        <f t="shared" si="27"/>
        <v>0</v>
      </c>
      <c r="EA35" s="37"/>
      <c r="EB35" s="37">
        <f t="shared" si="28"/>
        <v>0</v>
      </c>
      <c r="EC35" s="37">
        <f t="shared" si="76"/>
        <v>0</v>
      </c>
      <c r="ED35" s="43">
        <f t="shared" si="29"/>
        <v>1</v>
      </c>
      <c r="EE35" s="41">
        <f t="shared" si="77"/>
        <v>0</v>
      </c>
      <c r="EF35" s="37">
        <f t="shared" si="78"/>
        <v>1</v>
      </c>
      <c r="EG35" s="37">
        <f t="shared" si="79"/>
        <v>999999</v>
      </c>
      <c r="EH35" s="37" t="str">
        <f t="shared" si="128"/>
        <v/>
      </c>
      <c r="EJ35" s="35" t="str">
        <f t="shared" si="31"/>
        <v>令和28年分</v>
      </c>
      <c r="EK35" s="35">
        <f t="shared" si="117"/>
        <v>2046</v>
      </c>
      <c r="EL35" s="36">
        <f t="shared" si="118"/>
        <v>1000000</v>
      </c>
      <c r="EM35" s="37">
        <f t="shared" si="80"/>
        <v>1000000</v>
      </c>
      <c r="EN35" s="37">
        <f t="shared" si="81"/>
        <v>999999</v>
      </c>
      <c r="EO35" s="37">
        <f t="shared" si="132"/>
        <v>1</v>
      </c>
      <c r="EP35" s="37">
        <f t="shared" si="133"/>
        <v>999999</v>
      </c>
      <c r="EQ35" s="37">
        <f t="shared" si="134"/>
        <v>1</v>
      </c>
      <c r="ER35" s="37">
        <f t="shared" si="84"/>
        <v>0</v>
      </c>
      <c r="ES35" s="37">
        <f t="shared" si="135"/>
        <v>109913</v>
      </c>
      <c r="ET35" s="37">
        <f t="shared" si="136"/>
        <v>54957</v>
      </c>
      <c r="EU35" s="37">
        <f t="shared" si="137"/>
        <v>0</v>
      </c>
      <c r="EV35" s="38">
        <f t="shared" si="138"/>
        <v>7</v>
      </c>
      <c r="EW35" s="39">
        <f t="shared" si="139"/>
        <v>0.35699999999999998</v>
      </c>
      <c r="EX35" s="39">
        <f t="shared" si="140"/>
        <v>0.5</v>
      </c>
      <c r="EY35" s="40">
        <f t="shared" si="141"/>
        <v>5.4960000000000002E-2</v>
      </c>
      <c r="EZ35" s="41">
        <f t="shared" si="142"/>
        <v>54960</v>
      </c>
      <c r="FA35" s="41" t="str">
        <f t="shared" si="143"/>
        <v>改定</v>
      </c>
      <c r="FB35" s="41"/>
      <c r="FC35" s="45">
        <f t="shared" si="89"/>
        <v>0.5</v>
      </c>
      <c r="FD35" s="44">
        <f>12</f>
        <v>12</v>
      </c>
      <c r="FE35" s="37">
        <f t="shared" si="90"/>
        <v>0</v>
      </c>
      <c r="FF35" s="37"/>
      <c r="FG35" s="37">
        <f t="shared" si="38"/>
        <v>0</v>
      </c>
      <c r="FH35" s="37">
        <f t="shared" si="91"/>
        <v>0</v>
      </c>
      <c r="FI35" s="43">
        <f t="shared" si="39"/>
        <v>1</v>
      </c>
      <c r="FJ35" s="41">
        <f t="shared" si="92"/>
        <v>0</v>
      </c>
      <c r="FK35" s="37">
        <f t="shared" si="93"/>
        <v>1</v>
      </c>
      <c r="FL35" s="37">
        <f t="shared" si="94"/>
        <v>999999</v>
      </c>
      <c r="FM35" s="37"/>
      <c r="FO35" s="35" t="str">
        <f t="shared" si="40"/>
        <v>令和28年分</v>
      </c>
      <c r="FP35" s="35">
        <f t="shared" si="119"/>
        <v>2046</v>
      </c>
      <c r="FQ35" s="36">
        <f t="shared" si="120"/>
        <v>1000000</v>
      </c>
      <c r="FR35" s="37">
        <f t="shared" si="95"/>
        <v>1000000</v>
      </c>
      <c r="FS35" s="37">
        <f t="shared" si="96"/>
        <v>999999</v>
      </c>
      <c r="FT35" s="37">
        <f t="shared" si="97"/>
        <v>1</v>
      </c>
      <c r="FU35" s="37">
        <f t="shared" si="98"/>
        <v>999999</v>
      </c>
      <c r="FV35" s="37">
        <f t="shared" si="41"/>
        <v>1</v>
      </c>
      <c r="FW35" s="37">
        <f t="shared" si="99"/>
        <v>0</v>
      </c>
      <c r="FX35" s="37">
        <f t="shared" si="100"/>
        <v>259891</v>
      </c>
      <c r="FY35" s="37">
        <f t="shared" si="101"/>
        <v>86804</v>
      </c>
      <c r="FZ35" s="37">
        <f t="shared" si="129"/>
        <v>0</v>
      </c>
      <c r="GA35" s="38">
        <f t="shared" si="43"/>
        <v>7</v>
      </c>
      <c r="GB35" s="39">
        <f t="shared" si="44"/>
        <v>0.28599999999999998</v>
      </c>
      <c r="GC35" s="39">
        <f t="shared" si="45"/>
        <v>0.33400000000000002</v>
      </c>
      <c r="GD35" s="40">
        <f t="shared" si="46"/>
        <v>8.6800000000000002E-2</v>
      </c>
      <c r="GE35" s="41">
        <f t="shared" si="102"/>
        <v>86800</v>
      </c>
      <c r="GF35" s="41" t="str">
        <f t="shared" si="103"/>
        <v>改定</v>
      </c>
      <c r="GG35" s="41"/>
      <c r="GH35" s="45">
        <f t="shared" si="104"/>
        <v>0.33400000000000002</v>
      </c>
      <c r="GI35" s="44">
        <f>12</f>
        <v>12</v>
      </c>
      <c r="GJ35" s="37">
        <f t="shared" si="105"/>
        <v>0</v>
      </c>
      <c r="GK35" s="37"/>
      <c r="GL35" s="37">
        <f t="shared" si="47"/>
        <v>0</v>
      </c>
      <c r="GM35" s="37">
        <f t="shared" si="106"/>
        <v>0</v>
      </c>
      <c r="GN35" s="43">
        <f t="shared" si="48"/>
        <v>1</v>
      </c>
      <c r="GO35" s="41">
        <f t="shared" si="107"/>
        <v>0</v>
      </c>
      <c r="GP35" s="37">
        <f t="shared" si="108"/>
        <v>1</v>
      </c>
      <c r="GQ35" s="37">
        <f t="shared" si="109"/>
        <v>999999</v>
      </c>
      <c r="GR35" s="37"/>
    </row>
    <row r="36" spans="2:200" ht="15" customHeight="1">
      <c r="B36" s="74">
        <v>29</v>
      </c>
      <c r="C36" s="75" t="str">
        <f t="shared" si="0"/>
        <v>令和29年分</v>
      </c>
      <c r="D36" s="76">
        <f ca="1">OFFSET(S36,VLOOKUP($L$3,各種設定!$E$2:$F$8,2,FALSE),VLOOKUP($L$3,各種設定!$E$2:$G$8,3,FALSE))</f>
        <v>1000000</v>
      </c>
      <c r="E36" s="76">
        <f ca="1">OFFSET(AB36,VLOOKUP($L$3,各種設定!$E$2:$F$8,2,FALSE),VLOOKUP($L$3,各種設定!$E$2:$G$8,3,FALSE))</f>
        <v>7</v>
      </c>
      <c r="F36" s="77">
        <f ca="1">OFFSET(AI36,VLOOKUP($L$3,各種設定!$E$2:$F$8,2,FALSE),VLOOKUP($L$3,各種設定!$E$2:$G$8,3,FALSE))</f>
        <v>0.14299999999999999</v>
      </c>
      <c r="G36" s="76">
        <f ca="1">OFFSET(AJ36,VLOOKUP($L$3,各種設定!$E$2:$F$8,2,FALSE),VLOOKUP($L$3,各種設定!$E$2:$G$8,3,FALSE))</f>
        <v>12</v>
      </c>
      <c r="H36" s="76">
        <f ca="1">OFFSET(AK36,VLOOKUP($L$3,各種設定!$E$2:$F$8,2,FALSE),VLOOKUP($L$3,各種設定!$E$2:$G$8,3,FALSE))</f>
        <v>0</v>
      </c>
      <c r="I36" s="78"/>
      <c r="J36" s="76">
        <f ca="1">OFFSET(AN36,VLOOKUP($L$3,各種設定!$E$2:$F$8,2,FALSE),VLOOKUP($L$3,各種設定!$E$2:$G$8,3,FALSE))</f>
        <v>0</v>
      </c>
      <c r="K36" s="80">
        <f t="shared" si="110"/>
        <v>1</v>
      </c>
      <c r="L36" s="76"/>
      <c r="M36" s="76">
        <f ca="1">OFFSET(AQ36,VLOOKUP($L$3,各種設定!$E$2:$F$8,2,FALSE),VLOOKUP($L$3,各種設定!$E$2:$G$8,3,FALSE))</f>
        <v>1</v>
      </c>
      <c r="N36" s="76">
        <f ca="1">OFFSET(AS36,VLOOKUP($L$3,各種設定!$E$2:$F$8,2,FALSE),VLOOKUP($L$3,各種設定!$E$2:$G$8,3,FALSE))</f>
        <v>0</v>
      </c>
      <c r="P36" s="35" t="str">
        <f t="shared" si="49"/>
        <v>令和29年分</v>
      </c>
      <c r="Q36" s="35">
        <f t="shared" si="121"/>
        <v>2047</v>
      </c>
      <c r="R36" s="36">
        <f t="shared" si="50"/>
        <v>1000000</v>
      </c>
      <c r="S36" s="37">
        <f t="shared" si="51"/>
        <v>1000000</v>
      </c>
      <c r="T36" s="37">
        <f t="shared" si="122"/>
        <v>999999</v>
      </c>
      <c r="U36" s="38"/>
      <c r="V36" s="37">
        <f t="shared" si="124"/>
        <v>999999</v>
      </c>
      <c r="W36" s="37">
        <f t="shared" si="125"/>
        <v>1</v>
      </c>
      <c r="X36" s="38"/>
      <c r="Y36" s="38"/>
      <c r="Z36" s="38"/>
      <c r="AA36" s="38"/>
      <c r="AB36" s="38"/>
      <c r="AC36" s="39"/>
      <c r="AD36" s="39"/>
      <c r="AE36" s="40"/>
      <c r="AF36" s="41"/>
      <c r="AG36" s="41"/>
      <c r="AH36" s="41"/>
      <c r="AI36" s="38"/>
      <c r="AJ36" s="38"/>
      <c r="AK36" s="38"/>
      <c r="AL36" s="38"/>
      <c r="AM36" s="38"/>
      <c r="AN36" s="38"/>
      <c r="AO36" s="38"/>
      <c r="AP36" s="38"/>
      <c r="AQ36" s="37">
        <f t="shared" si="52"/>
        <v>1</v>
      </c>
      <c r="AR36" s="37">
        <f t="shared" si="53"/>
        <v>999999</v>
      </c>
      <c r="AS36" s="38"/>
      <c r="AU36" s="35" t="str">
        <f t="shared" si="1"/>
        <v>令和29年分</v>
      </c>
      <c r="AV36" s="35">
        <f t="shared" si="144"/>
        <v>2047</v>
      </c>
      <c r="AW36" s="36">
        <f t="shared" si="145"/>
        <v>1000000</v>
      </c>
      <c r="AX36" s="37">
        <f t="shared" si="54"/>
        <v>900000</v>
      </c>
      <c r="AY36" s="37">
        <f t="shared" si="55"/>
        <v>950000</v>
      </c>
      <c r="AZ36" s="37">
        <f t="shared" si="2"/>
        <v>127800</v>
      </c>
      <c r="BA36" s="37">
        <f t="shared" si="56"/>
        <v>999999</v>
      </c>
      <c r="BB36" s="37">
        <f t="shared" si="148"/>
        <v>1</v>
      </c>
      <c r="BC36" s="37">
        <f t="shared" si="149"/>
        <v>0</v>
      </c>
      <c r="BD36" s="37">
        <f t="shared" si="127"/>
        <v>0</v>
      </c>
      <c r="BE36" s="37">
        <f t="shared" si="6"/>
        <v>0</v>
      </c>
      <c r="BF36" s="37">
        <f t="shared" si="7"/>
        <v>0</v>
      </c>
      <c r="BG36" s="38">
        <f t="shared" si="8"/>
        <v>7</v>
      </c>
      <c r="BH36" s="39"/>
      <c r="BI36" s="39"/>
      <c r="BJ36" s="40"/>
      <c r="BK36" s="41"/>
      <c r="BL36" s="41"/>
      <c r="BM36" s="41"/>
      <c r="BN36" s="38">
        <f t="shared" si="9"/>
        <v>0.14199999999999999</v>
      </c>
      <c r="BO36" s="44">
        <f>12</f>
        <v>12</v>
      </c>
      <c r="BP36" s="37">
        <f t="shared" si="150"/>
        <v>0</v>
      </c>
      <c r="BQ36" s="37"/>
      <c r="BR36" s="37">
        <f t="shared" si="11"/>
        <v>0</v>
      </c>
      <c r="BS36" s="37">
        <f t="shared" si="57"/>
        <v>0</v>
      </c>
      <c r="BT36" s="43">
        <f t="shared" si="12"/>
        <v>1</v>
      </c>
      <c r="BU36" s="41">
        <f t="shared" si="146"/>
        <v>0</v>
      </c>
      <c r="BV36" s="37">
        <f t="shared" si="13"/>
        <v>1</v>
      </c>
      <c r="BW36" s="37">
        <f t="shared" si="58"/>
        <v>999999</v>
      </c>
      <c r="BX36" s="37" t="str">
        <f t="shared" si="126"/>
        <v/>
      </c>
      <c r="BZ36" s="35" t="str">
        <f t="shared" si="15"/>
        <v>令和29年分</v>
      </c>
      <c r="CA36" s="35">
        <f t="shared" si="113"/>
        <v>2047</v>
      </c>
      <c r="CB36" s="36">
        <f t="shared" si="114"/>
        <v>1000000</v>
      </c>
      <c r="CC36" s="37">
        <f t="shared" si="59"/>
        <v>1000000</v>
      </c>
      <c r="CD36" s="37">
        <f t="shared" si="60"/>
        <v>999999</v>
      </c>
      <c r="CE36" s="37">
        <f t="shared" si="16"/>
        <v>143000</v>
      </c>
      <c r="CF36" s="37">
        <f t="shared" si="131"/>
        <v>999999</v>
      </c>
      <c r="CG36" s="37">
        <f t="shared" si="17"/>
        <v>1</v>
      </c>
      <c r="CH36" s="37">
        <f t="shared" si="62"/>
        <v>0</v>
      </c>
      <c r="CI36" s="37"/>
      <c r="CJ36" s="37"/>
      <c r="CK36" s="37">
        <f t="shared" si="63"/>
        <v>0</v>
      </c>
      <c r="CL36" s="38">
        <f t="shared" si="18"/>
        <v>7</v>
      </c>
      <c r="CM36" s="39"/>
      <c r="CN36" s="39"/>
      <c r="CO36" s="40"/>
      <c r="CP36" s="41"/>
      <c r="CQ36" s="41"/>
      <c r="CR36" s="41"/>
      <c r="CS36" s="38">
        <f t="shared" si="19"/>
        <v>0.14299999999999999</v>
      </c>
      <c r="CT36" s="44">
        <f>12</f>
        <v>12</v>
      </c>
      <c r="CU36" s="37">
        <f t="shared" si="20"/>
        <v>0</v>
      </c>
      <c r="CV36" s="37"/>
      <c r="CW36" s="37">
        <f t="shared" si="21"/>
        <v>0</v>
      </c>
      <c r="CX36" s="37">
        <f t="shared" si="64"/>
        <v>0</v>
      </c>
      <c r="CY36" s="43">
        <f t="shared" si="22"/>
        <v>1</v>
      </c>
      <c r="CZ36" s="41">
        <f t="shared" si="65"/>
        <v>0</v>
      </c>
      <c r="DA36" s="37">
        <f t="shared" si="66"/>
        <v>1</v>
      </c>
      <c r="DB36" s="37">
        <f t="shared" si="67"/>
        <v>999999</v>
      </c>
      <c r="DC36" s="37"/>
      <c r="DE36" s="35" t="str">
        <f t="shared" si="23"/>
        <v>令和29年分</v>
      </c>
      <c r="DF36" s="35">
        <f t="shared" si="115"/>
        <v>2047</v>
      </c>
      <c r="DG36" s="36">
        <f t="shared" si="116"/>
        <v>1000000</v>
      </c>
      <c r="DH36" s="37">
        <f t="shared" si="68"/>
        <v>1000000</v>
      </c>
      <c r="DI36" s="37">
        <f t="shared" si="69"/>
        <v>950000</v>
      </c>
      <c r="DJ36" s="37">
        <f t="shared" si="70"/>
        <v>1</v>
      </c>
      <c r="DK36" s="37">
        <f t="shared" si="71"/>
        <v>999999</v>
      </c>
      <c r="DL36" s="37">
        <f t="shared" si="72"/>
        <v>1</v>
      </c>
      <c r="DM36" s="37">
        <f t="shared" si="73"/>
        <v>0</v>
      </c>
      <c r="DN36" s="37">
        <f t="shared" si="130"/>
        <v>0</v>
      </c>
      <c r="DO36" s="37">
        <f t="shared" si="147"/>
        <v>0</v>
      </c>
      <c r="DP36" s="37">
        <f t="shared" si="74"/>
        <v>0</v>
      </c>
      <c r="DQ36" s="38">
        <f t="shared" si="75"/>
        <v>7</v>
      </c>
      <c r="DR36" s="39"/>
      <c r="DS36" s="39"/>
      <c r="DT36" s="40"/>
      <c r="DU36" s="41"/>
      <c r="DV36" s="41"/>
      <c r="DW36" s="41"/>
      <c r="DX36" s="38">
        <f t="shared" si="26"/>
        <v>0.28000000000000003</v>
      </c>
      <c r="DY36" s="44">
        <f>12</f>
        <v>12</v>
      </c>
      <c r="DZ36" s="37">
        <f t="shared" si="27"/>
        <v>0</v>
      </c>
      <c r="EA36" s="37"/>
      <c r="EB36" s="37">
        <f t="shared" si="28"/>
        <v>0</v>
      </c>
      <c r="EC36" s="37">
        <f t="shared" si="76"/>
        <v>0</v>
      </c>
      <c r="ED36" s="43">
        <f t="shared" si="29"/>
        <v>1</v>
      </c>
      <c r="EE36" s="41">
        <f t="shared" si="77"/>
        <v>0</v>
      </c>
      <c r="EF36" s="37">
        <f t="shared" si="78"/>
        <v>1</v>
      </c>
      <c r="EG36" s="37">
        <f t="shared" si="79"/>
        <v>999999</v>
      </c>
      <c r="EH36" s="37" t="str">
        <f t="shared" si="128"/>
        <v/>
      </c>
      <c r="EJ36" s="35" t="str">
        <f t="shared" si="31"/>
        <v>令和29年分</v>
      </c>
      <c r="EK36" s="35">
        <f t="shared" si="117"/>
        <v>2047</v>
      </c>
      <c r="EL36" s="36">
        <f t="shared" si="118"/>
        <v>1000000</v>
      </c>
      <c r="EM36" s="37">
        <f t="shared" si="80"/>
        <v>1000000</v>
      </c>
      <c r="EN36" s="37">
        <f t="shared" si="81"/>
        <v>999999</v>
      </c>
      <c r="EO36" s="37">
        <f t="shared" si="132"/>
        <v>1</v>
      </c>
      <c r="EP36" s="37">
        <f t="shared" si="133"/>
        <v>999999</v>
      </c>
      <c r="EQ36" s="37">
        <f t="shared" si="134"/>
        <v>1</v>
      </c>
      <c r="ER36" s="37">
        <f t="shared" si="84"/>
        <v>0</v>
      </c>
      <c r="ES36" s="37">
        <f t="shared" si="135"/>
        <v>109913</v>
      </c>
      <c r="ET36" s="37">
        <f t="shared" si="136"/>
        <v>54957</v>
      </c>
      <c r="EU36" s="37">
        <f t="shared" si="137"/>
        <v>0</v>
      </c>
      <c r="EV36" s="38">
        <f t="shared" si="138"/>
        <v>7</v>
      </c>
      <c r="EW36" s="39">
        <f t="shared" si="139"/>
        <v>0.35699999999999998</v>
      </c>
      <c r="EX36" s="39">
        <f t="shared" si="140"/>
        <v>0.5</v>
      </c>
      <c r="EY36" s="40">
        <f t="shared" si="141"/>
        <v>5.4960000000000002E-2</v>
      </c>
      <c r="EZ36" s="41">
        <f t="shared" si="142"/>
        <v>54960</v>
      </c>
      <c r="FA36" s="41" t="str">
        <f t="shared" si="143"/>
        <v>改定</v>
      </c>
      <c r="FB36" s="41"/>
      <c r="FC36" s="45">
        <f t="shared" si="89"/>
        <v>0.5</v>
      </c>
      <c r="FD36" s="44">
        <f>12</f>
        <v>12</v>
      </c>
      <c r="FE36" s="37">
        <f t="shared" si="90"/>
        <v>0</v>
      </c>
      <c r="FF36" s="37"/>
      <c r="FG36" s="37">
        <f t="shared" si="38"/>
        <v>0</v>
      </c>
      <c r="FH36" s="37">
        <f t="shared" si="91"/>
        <v>0</v>
      </c>
      <c r="FI36" s="43">
        <f t="shared" si="39"/>
        <v>1</v>
      </c>
      <c r="FJ36" s="41">
        <f t="shared" si="92"/>
        <v>0</v>
      </c>
      <c r="FK36" s="37">
        <f t="shared" si="93"/>
        <v>1</v>
      </c>
      <c r="FL36" s="37">
        <f t="shared" si="94"/>
        <v>999999</v>
      </c>
      <c r="FM36" s="37"/>
      <c r="FO36" s="35" t="str">
        <f t="shared" si="40"/>
        <v>令和29年分</v>
      </c>
      <c r="FP36" s="35">
        <f t="shared" si="119"/>
        <v>2047</v>
      </c>
      <c r="FQ36" s="36">
        <f t="shared" si="120"/>
        <v>1000000</v>
      </c>
      <c r="FR36" s="37">
        <f t="shared" si="95"/>
        <v>1000000</v>
      </c>
      <c r="FS36" s="37">
        <f t="shared" si="96"/>
        <v>999999</v>
      </c>
      <c r="FT36" s="37">
        <f t="shared" si="97"/>
        <v>1</v>
      </c>
      <c r="FU36" s="37">
        <f t="shared" si="98"/>
        <v>999999</v>
      </c>
      <c r="FV36" s="37">
        <f t="shared" si="41"/>
        <v>1</v>
      </c>
      <c r="FW36" s="37">
        <f t="shared" si="99"/>
        <v>0</v>
      </c>
      <c r="FX36" s="37">
        <f t="shared" si="100"/>
        <v>259891</v>
      </c>
      <c r="FY36" s="37">
        <f t="shared" si="101"/>
        <v>86804</v>
      </c>
      <c r="FZ36" s="37">
        <f t="shared" si="129"/>
        <v>0</v>
      </c>
      <c r="GA36" s="38">
        <f t="shared" si="43"/>
        <v>7</v>
      </c>
      <c r="GB36" s="39">
        <f t="shared" si="44"/>
        <v>0.28599999999999998</v>
      </c>
      <c r="GC36" s="39">
        <f t="shared" si="45"/>
        <v>0.33400000000000002</v>
      </c>
      <c r="GD36" s="40">
        <f t="shared" si="46"/>
        <v>8.6800000000000002E-2</v>
      </c>
      <c r="GE36" s="41">
        <f t="shared" si="102"/>
        <v>86800</v>
      </c>
      <c r="GF36" s="41" t="str">
        <f t="shared" si="103"/>
        <v>改定</v>
      </c>
      <c r="GG36" s="41"/>
      <c r="GH36" s="45">
        <f t="shared" si="104"/>
        <v>0.33400000000000002</v>
      </c>
      <c r="GI36" s="44">
        <f>12</f>
        <v>12</v>
      </c>
      <c r="GJ36" s="37">
        <f t="shared" si="105"/>
        <v>0</v>
      </c>
      <c r="GK36" s="37"/>
      <c r="GL36" s="37">
        <f t="shared" si="47"/>
        <v>0</v>
      </c>
      <c r="GM36" s="37">
        <f t="shared" si="106"/>
        <v>0</v>
      </c>
      <c r="GN36" s="43">
        <f t="shared" si="48"/>
        <v>1</v>
      </c>
      <c r="GO36" s="41">
        <f t="shared" si="107"/>
        <v>0</v>
      </c>
      <c r="GP36" s="37">
        <f t="shared" si="108"/>
        <v>1</v>
      </c>
      <c r="GQ36" s="37">
        <f t="shared" si="109"/>
        <v>999999</v>
      </c>
      <c r="GR36" s="37"/>
    </row>
    <row r="37" spans="2:200" ht="15" customHeight="1">
      <c r="B37" s="74">
        <v>30</v>
      </c>
      <c r="C37" s="75" t="str">
        <f t="shared" si="0"/>
        <v>令和30年分</v>
      </c>
      <c r="D37" s="76">
        <f ca="1">OFFSET(S37,VLOOKUP($L$3,各種設定!$E$2:$F$8,2,FALSE),VLOOKUP($L$3,各種設定!$E$2:$G$8,3,FALSE))</f>
        <v>1000000</v>
      </c>
      <c r="E37" s="76">
        <f ca="1">OFFSET(AB37,VLOOKUP($L$3,各種設定!$E$2:$F$8,2,FALSE),VLOOKUP($L$3,各種設定!$E$2:$G$8,3,FALSE))</f>
        <v>7</v>
      </c>
      <c r="F37" s="77">
        <f ca="1">OFFSET(AI37,VLOOKUP($L$3,各種設定!$E$2:$F$8,2,FALSE),VLOOKUP($L$3,各種設定!$E$2:$G$8,3,FALSE))</f>
        <v>0.14299999999999999</v>
      </c>
      <c r="G37" s="76">
        <f ca="1">OFFSET(AJ37,VLOOKUP($L$3,各種設定!$E$2:$F$8,2,FALSE),VLOOKUP($L$3,各種設定!$E$2:$G$8,3,FALSE))</f>
        <v>12</v>
      </c>
      <c r="H37" s="76">
        <f ca="1">OFFSET(AK37,VLOOKUP($L$3,各種設定!$E$2:$F$8,2,FALSE),VLOOKUP($L$3,各種設定!$E$2:$G$8,3,FALSE))</f>
        <v>0</v>
      </c>
      <c r="I37" s="78"/>
      <c r="J37" s="76">
        <f ca="1">OFFSET(AN37,VLOOKUP($L$3,各種設定!$E$2:$F$8,2,FALSE),VLOOKUP($L$3,各種設定!$E$2:$G$8,3,FALSE))</f>
        <v>0</v>
      </c>
      <c r="K37" s="80">
        <f t="shared" si="110"/>
        <v>1</v>
      </c>
      <c r="L37" s="76">
        <f ca="1">OFFSET(AP37,VLOOKUP($L$3,各種設定!$E$2:$F$8,2,FALSE),VLOOKUP($L$3,各種設定!$E$2:$G$8,3,FALSE))</f>
        <v>0</v>
      </c>
      <c r="M37" s="76">
        <f ca="1">OFFSET(AQ37,VLOOKUP($L$3,各種設定!$E$2:$F$8,2,FALSE),VLOOKUP($L$3,各種設定!$E$2:$G$8,3,FALSE))</f>
        <v>1</v>
      </c>
      <c r="N37" s="76">
        <f ca="1">OFFSET(AS37,VLOOKUP($L$3,各種設定!$E$2:$F$8,2,FALSE),VLOOKUP($L$3,各種設定!$E$2:$G$8,3,FALSE))</f>
        <v>0</v>
      </c>
      <c r="P37" s="35" t="str">
        <f t="shared" ref="P37:P67" si="151">C37</f>
        <v>令和30年分</v>
      </c>
      <c r="Q37" s="35">
        <f t="shared" si="121"/>
        <v>2048</v>
      </c>
      <c r="R37" s="36">
        <f t="shared" si="50"/>
        <v>1000000</v>
      </c>
      <c r="S37" s="37">
        <f t="shared" si="51"/>
        <v>1000000</v>
      </c>
      <c r="T37" s="37">
        <f t="shared" ref="T37:T67" si="152">S37-1</f>
        <v>999999</v>
      </c>
      <c r="U37" s="38"/>
      <c r="V37" s="37">
        <f t="shared" ref="V37:V67" si="153">AR36</f>
        <v>999999</v>
      </c>
      <c r="W37" s="37">
        <f t="shared" ref="W37:W67" si="154">S37-V37</f>
        <v>1</v>
      </c>
      <c r="X37" s="38"/>
      <c r="Y37" s="38"/>
      <c r="Z37" s="38"/>
      <c r="AA37" s="38"/>
      <c r="AB37" s="38"/>
      <c r="AC37" s="39"/>
      <c r="AD37" s="39"/>
      <c r="AE37" s="40"/>
      <c r="AF37" s="41"/>
      <c r="AG37" s="41"/>
      <c r="AH37" s="41"/>
      <c r="AI37" s="38"/>
      <c r="AJ37" s="38"/>
      <c r="AK37" s="38"/>
      <c r="AL37" s="38"/>
      <c r="AM37" s="38"/>
      <c r="AN37" s="38"/>
      <c r="AO37" s="38"/>
      <c r="AP37" s="38"/>
      <c r="AQ37" s="37">
        <f t="shared" ref="AQ37:AQ67" si="155">W37-AK37</f>
        <v>1</v>
      </c>
      <c r="AR37" s="37">
        <f t="shared" si="53"/>
        <v>999999</v>
      </c>
      <c r="AS37" s="38"/>
      <c r="AU37" s="35" t="str">
        <f t="shared" ref="AU37:AU67" si="156">C37</f>
        <v>令和30年分</v>
      </c>
      <c r="AV37" s="35">
        <f t="shared" si="144"/>
        <v>2048</v>
      </c>
      <c r="AW37" s="36">
        <f t="shared" si="145"/>
        <v>1000000</v>
      </c>
      <c r="AX37" s="37">
        <f t="shared" ref="AX37:AX67" si="157">ROUNDUP(AW37*0.9,0)</f>
        <v>900000</v>
      </c>
      <c r="AY37" s="37">
        <f t="shared" si="55"/>
        <v>950000</v>
      </c>
      <c r="AZ37" s="37">
        <f t="shared" ref="AZ37:AZ67" si="158">ROUNDUP(AX37*BN37,0)</f>
        <v>127800</v>
      </c>
      <c r="BA37" s="37">
        <f t="shared" ref="BA37:BA67" si="159">BW36</f>
        <v>999999</v>
      </c>
      <c r="BB37" s="37">
        <f t="shared" ref="BB37:BB67" si="160">AW37-BA37</f>
        <v>1</v>
      </c>
      <c r="BC37" s="37">
        <f t="shared" ref="BC37:BC67" si="161">IF(AY37-BA37&gt;0,AY37-BA37,0)</f>
        <v>0</v>
      </c>
      <c r="BD37" s="37">
        <f t="shared" si="127"/>
        <v>0</v>
      </c>
      <c r="BE37" s="37">
        <f t="shared" ref="BE37:BE67" si="162">IF(BB37&lt;=BD37,BB37-1,IF(BB37=1,0,0))</f>
        <v>0</v>
      </c>
      <c r="BF37" s="37">
        <f t="shared" ref="BF37:BF67" si="163">IF(BE37&gt;0,BE37,MIN(AZ37,BC37+BD37))</f>
        <v>0</v>
      </c>
      <c r="BG37" s="38">
        <f t="shared" si="8"/>
        <v>7</v>
      </c>
      <c r="BH37" s="39"/>
      <c r="BI37" s="39"/>
      <c r="BJ37" s="40"/>
      <c r="BK37" s="41"/>
      <c r="BL37" s="41"/>
      <c r="BM37" s="41"/>
      <c r="BN37" s="38">
        <f t="shared" ref="BN37:BN67" si="164">VLOOKUP(BG37,B19定額,2,FALSE)</f>
        <v>0.14199999999999999</v>
      </c>
      <c r="BO37" s="44">
        <f>12</f>
        <v>12</v>
      </c>
      <c r="BP37" s="37">
        <f t="shared" ref="BP37:BP67" si="165">ROUNDUP(BF37*BO37/12,0)</f>
        <v>0</v>
      </c>
      <c r="BQ37" s="37"/>
      <c r="BR37" s="37">
        <f t="shared" ref="BR37:BR67" si="166">I37</f>
        <v>0</v>
      </c>
      <c r="BS37" s="37">
        <f t="shared" ref="BS37:BS67" si="167">BP37+BR37</f>
        <v>0</v>
      </c>
      <c r="BT37" s="43">
        <f t="shared" ref="BT37:BT67" si="168">K37</f>
        <v>1</v>
      </c>
      <c r="BU37" s="41">
        <f t="shared" ref="BU37:BU67" si="169">ROUNDDOWN(BS37*BT37,0)</f>
        <v>0</v>
      </c>
      <c r="BV37" s="37">
        <f t="shared" ref="BV37:BV67" si="170">BB37-BP37</f>
        <v>1</v>
      </c>
      <c r="BW37" s="37">
        <f t="shared" si="58"/>
        <v>999999</v>
      </c>
      <c r="BX37" s="37" t="str">
        <f t="shared" si="126"/>
        <v/>
      </c>
      <c r="BZ37" s="35" t="str">
        <f t="shared" ref="BZ37:BZ67" si="171">C37</f>
        <v>令和30年分</v>
      </c>
      <c r="CA37" s="35">
        <f t="shared" si="113"/>
        <v>2048</v>
      </c>
      <c r="CB37" s="36">
        <f t="shared" si="114"/>
        <v>1000000</v>
      </c>
      <c r="CC37" s="37">
        <f t="shared" ref="CC37:CC67" si="172">CB37</f>
        <v>1000000</v>
      </c>
      <c r="CD37" s="37">
        <f t="shared" ref="CD37:CD67" si="173">CC37-1</f>
        <v>999999</v>
      </c>
      <c r="CE37" s="37">
        <f t="shared" ref="CE37:CE67" si="174">ROUNDUP(CC37*CS37,0)</f>
        <v>143000</v>
      </c>
      <c r="CF37" s="37">
        <f t="shared" ref="CF37:CF67" si="175">DB36</f>
        <v>999999</v>
      </c>
      <c r="CG37" s="37">
        <f t="shared" ref="CG37:CG67" si="176">CB37-CF37</f>
        <v>1</v>
      </c>
      <c r="CH37" s="37">
        <f t="shared" ref="CH37:CH67" si="177">CG37-1</f>
        <v>0</v>
      </c>
      <c r="CI37" s="37"/>
      <c r="CJ37" s="37"/>
      <c r="CK37" s="37">
        <f t="shared" ref="CK37:CK67" si="178">MIN(CE37,CH37)</f>
        <v>0</v>
      </c>
      <c r="CL37" s="38">
        <f t="shared" ref="CL37:CL67" si="179">IF(CA37&lt;2009,VLOOKUP($D$3,耐用年数,2,FALSE),VLOOKUP($D$3,耐用年数,3,FALSE))</f>
        <v>7</v>
      </c>
      <c r="CM37" s="39"/>
      <c r="CN37" s="39"/>
      <c r="CO37" s="40"/>
      <c r="CP37" s="41"/>
      <c r="CQ37" s="41"/>
      <c r="CR37" s="41"/>
      <c r="CS37" s="38">
        <f t="shared" ref="CS37:CS67" si="180">VLOOKUP(CL37,H19定額,2,FALSE)</f>
        <v>0.14299999999999999</v>
      </c>
      <c r="CT37" s="44">
        <f>12</f>
        <v>12</v>
      </c>
      <c r="CU37" s="37">
        <f t="shared" ref="CU37:CU67" si="181">ROUNDUP(CK37*CT37/12,0)</f>
        <v>0</v>
      </c>
      <c r="CV37" s="37"/>
      <c r="CW37" s="37">
        <f t="shared" ref="CW37:CW67" si="182">I37</f>
        <v>0</v>
      </c>
      <c r="CX37" s="37">
        <f t="shared" ref="CX37:CX67" si="183">CU37+CW37</f>
        <v>0</v>
      </c>
      <c r="CY37" s="43">
        <f t="shared" ref="CY37:CY67" si="184">K37</f>
        <v>1</v>
      </c>
      <c r="CZ37" s="41">
        <f t="shared" ref="CZ37:CZ67" si="185">ROUNDDOWN(CX37*CY37,0)</f>
        <v>0</v>
      </c>
      <c r="DA37" s="37">
        <f t="shared" ref="DA37:DA67" si="186">CG37-CU37</f>
        <v>1</v>
      </c>
      <c r="DB37" s="37">
        <f t="shared" si="67"/>
        <v>999999</v>
      </c>
      <c r="DC37" s="37"/>
      <c r="DE37" s="35" t="str">
        <f t="shared" ref="DE37:DE67" si="187">C37</f>
        <v>令和30年分</v>
      </c>
      <c r="DF37" s="35">
        <f t="shared" si="115"/>
        <v>2048</v>
      </c>
      <c r="DG37" s="36">
        <f t="shared" si="116"/>
        <v>1000000</v>
      </c>
      <c r="DH37" s="37">
        <f t="shared" ref="DH37:DH67" si="188">DG37</f>
        <v>1000000</v>
      </c>
      <c r="DI37" s="37">
        <f t="shared" si="69"/>
        <v>950000</v>
      </c>
      <c r="DJ37" s="37">
        <f t="shared" ref="DJ37:DJ67" si="189">ROUNDUP(DL37*DX37,0)</f>
        <v>1</v>
      </c>
      <c r="DK37" s="37">
        <f t="shared" ref="DK37:DK67" si="190">EG36</f>
        <v>999999</v>
      </c>
      <c r="DL37" s="37">
        <f t="shared" ref="DL37:DL67" si="191">DG37-DK37</f>
        <v>1</v>
      </c>
      <c r="DM37" s="37">
        <f t="shared" ref="DM37:DM67" si="192">IF(DI37-DK37&gt;0,DI37-DK37,0)</f>
        <v>0</v>
      </c>
      <c r="DN37" s="37">
        <f t="shared" si="130"/>
        <v>0</v>
      </c>
      <c r="DO37" s="37">
        <f t="shared" ref="DO37:DO67" si="193">IF(DL37&lt;=DN37,DL37-1,IF(DL37=1,0,0))</f>
        <v>0</v>
      </c>
      <c r="DP37" s="37">
        <f t="shared" ref="DP37:DP67" si="194">IF(DO37&gt;0,DO37,IF(DN37&gt;0,DN37,MIN(DJ37,DM37)))</f>
        <v>0</v>
      </c>
      <c r="DQ37" s="38">
        <f t="shared" ref="DQ37:DQ67" si="195">IF(DF37&lt;2009,VLOOKUP($D$3,耐用年数,2,FALSE),VLOOKUP($D$3,耐用年数,3,FALSE))</f>
        <v>7</v>
      </c>
      <c r="DR37" s="39"/>
      <c r="DS37" s="39"/>
      <c r="DT37" s="40"/>
      <c r="DU37" s="41"/>
      <c r="DV37" s="41"/>
      <c r="DW37" s="41"/>
      <c r="DX37" s="38">
        <f t="shared" ref="DX37:DX67" si="196">VLOOKUP(DQ37,B19定率,2,FALSE)</f>
        <v>0.28000000000000003</v>
      </c>
      <c r="DY37" s="44">
        <f>12</f>
        <v>12</v>
      </c>
      <c r="DZ37" s="37">
        <f t="shared" ref="DZ37:DZ67" si="197">ROUNDUP(DP37*DY37/12,0)</f>
        <v>0</v>
      </c>
      <c r="EA37" s="37"/>
      <c r="EB37" s="37">
        <f t="shared" ref="EB37:EB67" si="198">I37</f>
        <v>0</v>
      </c>
      <c r="EC37" s="37">
        <f t="shared" ref="EC37:EC67" si="199">DZ37+EB37</f>
        <v>0</v>
      </c>
      <c r="ED37" s="43">
        <f t="shared" ref="ED37:ED67" si="200">K37</f>
        <v>1</v>
      </c>
      <c r="EE37" s="41">
        <f t="shared" ref="EE37:EE67" si="201">ROUNDDOWN(EC37*ED37,0)</f>
        <v>0</v>
      </c>
      <c r="EF37" s="37">
        <f t="shared" ref="EF37:EF67" si="202">DL37-DZ37</f>
        <v>1</v>
      </c>
      <c r="EG37" s="37">
        <f t="shared" si="79"/>
        <v>999999</v>
      </c>
      <c r="EH37" s="37" t="str">
        <f t="shared" si="128"/>
        <v/>
      </c>
      <c r="EJ37" s="35" t="str">
        <f t="shared" ref="EJ37:EJ67" si="203">C37</f>
        <v>令和30年分</v>
      </c>
      <c r="EK37" s="35">
        <f t="shared" si="117"/>
        <v>2048</v>
      </c>
      <c r="EL37" s="36">
        <f t="shared" si="118"/>
        <v>1000000</v>
      </c>
      <c r="EM37" s="37">
        <f t="shared" ref="EM37:EM67" si="204">EL37</f>
        <v>1000000</v>
      </c>
      <c r="EN37" s="37">
        <f t="shared" ref="EN37:EN67" si="205">EM37-1</f>
        <v>999999</v>
      </c>
      <c r="EO37" s="37">
        <f t="shared" ref="EO37:EO67" si="206">ROUNDUP(EQ37*EW37,0)</f>
        <v>1</v>
      </c>
      <c r="EP37" s="37">
        <f t="shared" ref="EP37:EP67" si="207">FL36</f>
        <v>999999</v>
      </c>
      <c r="EQ37" s="37">
        <f t="shared" ref="EQ37:EQ67" si="208">EL37-EP37</f>
        <v>1</v>
      </c>
      <c r="ER37" s="37">
        <f t="shared" ref="ER37:ER67" si="209">EQ37-1</f>
        <v>0</v>
      </c>
      <c r="ES37" s="37">
        <f t="shared" ref="ES37:ES67" si="210">IF(FA36="改定",ES36,IF(FA37="改定",EQ37,""))</f>
        <v>109913</v>
      </c>
      <c r="ET37" s="37">
        <f t="shared" ref="ET37:ET67" si="211">IF(FA37="改定",ROUNDUP(ES37*EX37,0),0)</f>
        <v>54957</v>
      </c>
      <c r="EU37" s="37">
        <f t="shared" ref="EU37:EU67" si="212">IF(FA37="改定",MIN(ET37,ER37),MIN(EO37,ER37))</f>
        <v>0</v>
      </c>
      <c r="EV37" s="38">
        <f t="shared" ref="EV37:EV67" si="213">IF(EK37&lt;2009,VLOOKUP($D$3,耐用年数,2,FALSE),VLOOKUP($D$3,耐用年数,3,FALSE))</f>
        <v>7</v>
      </c>
      <c r="EW37" s="39">
        <f t="shared" ref="EW37:EW67" si="214">VLOOKUP(EV37,H19定率,2,FALSE)</f>
        <v>0.35699999999999998</v>
      </c>
      <c r="EX37" s="39">
        <f t="shared" ref="EX37:EX67" si="215">VLOOKUP(EV37,H19定率,3,FALSE)</f>
        <v>0.5</v>
      </c>
      <c r="EY37" s="40">
        <f t="shared" ref="EY37:EY67" si="216">VLOOKUP(EV37,H19定率,4,FALSE)</f>
        <v>5.4960000000000002E-2</v>
      </c>
      <c r="EZ37" s="41">
        <f t="shared" ref="EZ37:EZ67" si="217">ROUND(EM37*EY37,0)</f>
        <v>54960</v>
      </c>
      <c r="FA37" s="41" t="str">
        <f t="shared" ref="FA37:FA67" si="218">IF(EO37&gt;EZ37,"","改定")</f>
        <v>改定</v>
      </c>
      <c r="FB37" s="41"/>
      <c r="FC37" s="45">
        <f t="shared" ref="FC37:FC67" si="219">IF(FA37="改定",EX37,EW37)</f>
        <v>0.5</v>
      </c>
      <c r="FD37" s="44">
        <f>12</f>
        <v>12</v>
      </c>
      <c r="FE37" s="37">
        <f t="shared" ref="FE37:FE67" si="220">ROUNDUP(EU37*FD37/12,0)</f>
        <v>0</v>
      </c>
      <c r="FF37" s="37"/>
      <c r="FG37" s="37">
        <f t="shared" ref="FG37:FG67" si="221">I37</f>
        <v>0</v>
      </c>
      <c r="FH37" s="37">
        <f t="shared" ref="FH37:FH67" si="222">FE37+FG37</f>
        <v>0</v>
      </c>
      <c r="FI37" s="43">
        <f t="shared" ref="FI37:FI67" si="223">K37</f>
        <v>1</v>
      </c>
      <c r="FJ37" s="41">
        <f t="shared" ref="FJ37:FJ67" si="224">ROUNDDOWN(FH37*FI37,0)</f>
        <v>0</v>
      </c>
      <c r="FK37" s="37">
        <f t="shared" ref="FK37:FK67" si="225">EQ37-FE37</f>
        <v>1</v>
      </c>
      <c r="FL37" s="37">
        <f t="shared" si="94"/>
        <v>999999</v>
      </c>
      <c r="FM37" s="37"/>
      <c r="FO37" s="35" t="str">
        <f t="shared" ref="FO37:FO67" si="226">C37</f>
        <v>令和30年分</v>
      </c>
      <c r="FP37" s="35">
        <f t="shared" si="119"/>
        <v>2048</v>
      </c>
      <c r="FQ37" s="36">
        <f t="shared" si="120"/>
        <v>1000000</v>
      </c>
      <c r="FR37" s="37">
        <f t="shared" ref="FR37:FR67" si="227">FQ37</f>
        <v>1000000</v>
      </c>
      <c r="FS37" s="37">
        <f t="shared" ref="FS37:FS67" si="228">FR37-1</f>
        <v>999999</v>
      </c>
      <c r="FT37" s="37">
        <f t="shared" ref="FT37:FT67" si="229">ROUNDUP(FV37*GB37,0)</f>
        <v>1</v>
      </c>
      <c r="FU37" s="37">
        <f t="shared" ref="FU37:FU67" si="230">GQ36</f>
        <v>999999</v>
      </c>
      <c r="FV37" s="37">
        <f t="shared" ref="FV37:FV67" si="231">FQ37-FU37</f>
        <v>1</v>
      </c>
      <c r="FW37" s="37">
        <f t="shared" ref="FW37:FW67" si="232">FV37-1</f>
        <v>0</v>
      </c>
      <c r="FX37" s="37">
        <f t="shared" ref="FX37:FX67" si="233">IF(GF36="改定",FX36,IF(GF37="改定",FV37,""))</f>
        <v>259891</v>
      </c>
      <c r="FY37" s="37">
        <f t="shared" ref="FY37:FY67" si="234">IF(GF37="改定",ROUNDUP(FX37*GC37,0),0)</f>
        <v>86804</v>
      </c>
      <c r="FZ37" s="37">
        <f t="shared" ref="FZ37:FZ67" si="235">IF(GF37="改定",MIN(FY37,FW37),MIN(FT37,FW37))</f>
        <v>0</v>
      </c>
      <c r="GA37" s="38">
        <f t="shared" ref="GA37:GA67" si="236">IF(FP37&lt;2009,VLOOKUP($D$3,耐用年数,2,FALSE),VLOOKUP($D$3,耐用年数,3,FALSE))</f>
        <v>7</v>
      </c>
      <c r="GB37" s="39">
        <f t="shared" si="44"/>
        <v>0.28599999999999998</v>
      </c>
      <c r="GC37" s="39">
        <f t="shared" ref="GC37:GC67" si="237">VLOOKUP(GA37,H24定率,3,FALSE)</f>
        <v>0.33400000000000002</v>
      </c>
      <c r="GD37" s="40">
        <f t="shared" ref="GD37:GD67" si="238">VLOOKUP(GA37,H24定率,4,FALSE)</f>
        <v>8.6800000000000002E-2</v>
      </c>
      <c r="GE37" s="41">
        <f t="shared" ref="GE37:GE67" si="239">ROUND(FR37*GD37,0)</f>
        <v>86800</v>
      </c>
      <c r="GF37" s="41" t="str">
        <f t="shared" ref="GF37:GF67" si="240">IF(FT37&gt;GE37,"","改定")</f>
        <v>改定</v>
      </c>
      <c r="GG37" s="41"/>
      <c r="GH37" s="45">
        <f t="shared" ref="GH37:GH67" si="241">IF(GF37="改定",GC37,GB37)</f>
        <v>0.33400000000000002</v>
      </c>
      <c r="GI37" s="44">
        <f>12</f>
        <v>12</v>
      </c>
      <c r="GJ37" s="37">
        <f t="shared" ref="GJ37:GJ67" si="242">ROUNDUP(FZ37*GI37/12,0)</f>
        <v>0</v>
      </c>
      <c r="GK37" s="37"/>
      <c r="GL37" s="37">
        <f t="shared" ref="GL37:GL67" si="243">I37</f>
        <v>0</v>
      </c>
      <c r="GM37" s="37">
        <f t="shared" ref="GM37:GM67" si="244">GJ37+GL37</f>
        <v>0</v>
      </c>
      <c r="GN37" s="43">
        <f t="shared" ref="GN37:GN67" si="245">K37</f>
        <v>1</v>
      </c>
      <c r="GO37" s="41">
        <f t="shared" ref="GO37:GO67" si="246">ROUNDDOWN(GM37*GN37,0)</f>
        <v>0</v>
      </c>
      <c r="GP37" s="37">
        <f t="shared" ref="GP37:GP67" si="247">FV37-GJ37</f>
        <v>1</v>
      </c>
      <c r="GQ37" s="37">
        <f t="shared" si="109"/>
        <v>999999</v>
      </c>
      <c r="GR37" s="37"/>
    </row>
    <row r="38" spans="2:200" ht="15" customHeight="1">
      <c r="B38" s="81">
        <v>31</v>
      </c>
      <c r="C38" s="82" t="str">
        <f t="shared" si="0"/>
        <v>令和31年分</v>
      </c>
      <c r="D38" s="41">
        <f ca="1">OFFSET(S38,VLOOKUP($L$3,各種設定!$E$2:$F$8,2,FALSE),VLOOKUP($L$3,各種設定!$E$2:$G$8,3,FALSE))</f>
        <v>1000000</v>
      </c>
      <c r="E38" s="41">
        <f ca="1">OFFSET(AB38,VLOOKUP($L$3,各種設定!$E$2:$F$8,2,FALSE),VLOOKUP($L$3,各種設定!$E$2:$G$8,3,FALSE))</f>
        <v>7</v>
      </c>
      <c r="F38" s="45">
        <f ca="1">OFFSET(AI38,VLOOKUP($L$3,各種設定!$E$2:$F$8,2,FALSE),VLOOKUP($L$3,各種設定!$E$2:$G$8,3,FALSE))</f>
        <v>0.14299999999999999</v>
      </c>
      <c r="G38" s="41">
        <f ca="1">OFFSET(AJ38,VLOOKUP($L$3,各種設定!$E$2:$F$8,2,FALSE),VLOOKUP($L$3,各種設定!$E$2:$G$8,3,FALSE))</f>
        <v>12</v>
      </c>
      <c r="H38" s="41">
        <f ca="1">OFFSET(AK38,VLOOKUP($L$3,各種設定!$E$2:$F$8,2,FALSE),VLOOKUP($L$3,各種設定!$E$2:$G$8,3,FALSE))</f>
        <v>0</v>
      </c>
      <c r="I38" s="78"/>
      <c r="J38" s="41">
        <f ca="1">OFFSET(AN38,VLOOKUP($L$3,各種設定!$E$2:$F$8,2,FALSE),VLOOKUP($L$3,各種設定!$E$2:$G$8,3,FALSE))</f>
        <v>0</v>
      </c>
      <c r="K38" s="83">
        <f t="shared" si="110"/>
        <v>1</v>
      </c>
      <c r="L38" s="41">
        <f ca="1">OFFSET(AP38,VLOOKUP($L$3,各種設定!$E$2:$F$8,2,FALSE),VLOOKUP($L$3,各種設定!$E$2:$G$8,3,FALSE))</f>
        <v>0</v>
      </c>
      <c r="M38" s="41">
        <f ca="1">OFFSET(AQ38,VLOOKUP($L$3,各種設定!$E$2:$F$8,2,FALSE),VLOOKUP($L$3,各種設定!$E$2:$G$8,3,FALSE))</f>
        <v>1</v>
      </c>
      <c r="N38" s="84">
        <f ca="1">OFFSET(AS38,VLOOKUP($L$3,各種設定!$E$2:$F$8,2,FALSE),VLOOKUP($L$3,各種設定!$E$2:$G$8,3,FALSE))</f>
        <v>0</v>
      </c>
      <c r="P38" s="35" t="str">
        <f t="shared" si="151"/>
        <v>令和31年分</v>
      </c>
      <c r="Q38" s="35">
        <f t="shared" si="121"/>
        <v>2049</v>
      </c>
      <c r="R38" s="36">
        <f t="shared" si="50"/>
        <v>1000000</v>
      </c>
      <c r="S38" s="37">
        <f t="shared" si="51"/>
        <v>1000000</v>
      </c>
      <c r="T38" s="37">
        <f t="shared" si="152"/>
        <v>999999</v>
      </c>
      <c r="U38" s="38"/>
      <c r="V38" s="37">
        <f t="shared" si="153"/>
        <v>999999</v>
      </c>
      <c r="W38" s="37">
        <f t="shared" si="154"/>
        <v>1</v>
      </c>
      <c r="X38" s="38"/>
      <c r="Y38" s="38"/>
      <c r="Z38" s="38"/>
      <c r="AA38" s="38"/>
      <c r="AB38" s="38"/>
      <c r="AC38" s="39"/>
      <c r="AD38" s="39"/>
      <c r="AE38" s="40"/>
      <c r="AF38" s="41"/>
      <c r="AG38" s="41"/>
      <c r="AH38" s="41"/>
      <c r="AI38" s="38"/>
      <c r="AJ38" s="38"/>
      <c r="AK38" s="38"/>
      <c r="AL38" s="38"/>
      <c r="AM38" s="38"/>
      <c r="AN38" s="38"/>
      <c r="AO38" s="38"/>
      <c r="AP38" s="38"/>
      <c r="AQ38" s="37">
        <f t="shared" si="155"/>
        <v>1</v>
      </c>
      <c r="AR38" s="37">
        <f t="shared" si="53"/>
        <v>999999</v>
      </c>
      <c r="AS38" s="38"/>
      <c r="AU38" s="35" t="str">
        <f t="shared" si="156"/>
        <v>令和31年分</v>
      </c>
      <c r="AV38" s="35">
        <f t="shared" si="144"/>
        <v>2049</v>
      </c>
      <c r="AW38" s="36">
        <f t="shared" si="145"/>
        <v>1000000</v>
      </c>
      <c r="AX38" s="37">
        <f t="shared" si="157"/>
        <v>900000</v>
      </c>
      <c r="AY38" s="37">
        <f t="shared" si="55"/>
        <v>950000</v>
      </c>
      <c r="AZ38" s="37">
        <f t="shared" si="158"/>
        <v>127800</v>
      </c>
      <c r="BA38" s="37">
        <f t="shared" si="159"/>
        <v>999999</v>
      </c>
      <c r="BB38" s="37">
        <f t="shared" si="160"/>
        <v>1</v>
      </c>
      <c r="BC38" s="37">
        <f t="shared" si="161"/>
        <v>0</v>
      </c>
      <c r="BD38" s="37">
        <f t="shared" si="127"/>
        <v>0</v>
      </c>
      <c r="BE38" s="37">
        <f t="shared" si="162"/>
        <v>0</v>
      </c>
      <c r="BF38" s="37">
        <f t="shared" si="163"/>
        <v>0</v>
      </c>
      <c r="BG38" s="38">
        <f t="shared" si="8"/>
        <v>7</v>
      </c>
      <c r="BH38" s="39"/>
      <c r="BI38" s="39"/>
      <c r="BJ38" s="40"/>
      <c r="BK38" s="41"/>
      <c r="BL38" s="41"/>
      <c r="BM38" s="41"/>
      <c r="BN38" s="38">
        <f t="shared" si="164"/>
        <v>0.14199999999999999</v>
      </c>
      <c r="BO38" s="44">
        <f>12</f>
        <v>12</v>
      </c>
      <c r="BP38" s="37">
        <f t="shared" si="165"/>
        <v>0</v>
      </c>
      <c r="BQ38" s="37"/>
      <c r="BR38" s="37">
        <f t="shared" si="166"/>
        <v>0</v>
      </c>
      <c r="BS38" s="37">
        <f t="shared" si="167"/>
        <v>0</v>
      </c>
      <c r="BT38" s="43">
        <f t="shared" si="168"/>
        <v>1</v>
      </c>
      <c r="BU38" s="41">
        <f t="shared" si="169"/>
        <v>0</v>
      </c>
      <c r="BV38" s="37">
        <f t="shared" si="170"/>
        <v>1</v>
      </c>
      <c r="BW38" s="37">
        <f t="shared" si="58"/>
        <v>999999</v>
      </c>
      <c r="BX38" s="37" t="str">
        <f t="shared" si="126"/>
        <v/>
      </c>
      <c r="BZ38" s="35" t="str">
        <f t="shared" si="171"/>
        <v>令和31年分</v>
      </c>
      <c r="CA38" s="35">
        <f t="shared" si="113"/>
        <v>2049</v>
      </c>
      <c r="CB38" s="36">
        <f t="shared" si="114"/>
        <v>1000000</v>
      </c>
      <c r="CC38" s="37">
        <f t="shared" si="172"/>
        <v>1000000</v>
      </c>
      <c r="CD38" s="37">
        <f t="shared" si="173"/>
        <v>999999</v>
      </c>
      <c r="CE38" s="37">
        <f t="shared" si="174"/>
        <v>143000</v>
      </c>
      <c r="CF38" s="37">
        <f t="shared" si="175"/>
        <v>999999</v>
      </c>
      <c r="CG38" s="37">
        <f t="shared" si="176"/>
        <v>1</v>
      </c>
      <c r="CH38" s="37">
        <f t="shared" si="177"/>
        <v>0</v>
      </c>
      <c r="CI38" s="37"/>
      <c r="CJ38" s="37"/>
      <c r="CK38" s="37">
        <f t="shared" si="178"/>
        <v>0</v>
      </c>
      <c r="CL38" s="38">
        <f t="shared" si="179"/>
        <v>7</v>
      </c>
      <c r="CM38" s="39"/>
      <c r="CN38" s="39"/>
      <c r="CO38" s="40"/>
      <c r="CP38" s="41"/>
      <c r="CQ38" s="41"/>
      <c r="CR38" s="41"/>
      <c r="CS38" s="38">
        <f t="shared" si="180"/>
        <v>0.14299999999999999</v>
      </c>
      <c r="CT38" s="44">
        <f>12</f>
        <v>12</v>
      </c>
      <c r="CU38" s="37">
        <f t="shared" si="181"/>
        <v>0</v>
      </c>
      <c r="CV38" s="37"/>
      <c r="CW38" s="37">
        <f t="shared" si="182"/>
        <v>0</v>
      </c>
      <c r="CX38" s="37">
        <f t="shared" si="183"/>
        <v>0</v>
      </c>
      <c r="CY38" s="43">
        <f t="shared" si="184"/>
        <v>1</v>
      </c>
      <c r="CZ38" s="41">
        <f t="shared" si="185"/>
        <v>0</v>
      </c>
      <c r="DA38" s="37">
        <f t="shared" si="186"/>
        <v>1</v>
      </c>
      <c r="DB38" s="37">
        <f t="shared" si="67"/>
        <v>999999</v>
      </c>
      <c r="DC38" s="37"/>
      <c r="DE38" s="35" t="str">
        <f t="shared" si="187"/>
        <v>令和31年分</v>
      </c>
      <c r="DF38" s="35">
        <f t="shared" si="115"/>
        <v>2049</v>
      </c>
      <c r="DG38" s="36">
        <f t="shared" si="116"/>
        <v>1000000</v>
      </c>
      <c r="DH38" s="37">
        <f t="shared" si="188"/>
        <v>1000000</v>
      </c>
      <c r="DI38" s="37">
        <f t="shared" si="69"/>
        <v>950000</v>
      </c>
      <c r="DJ38" s="37">
        <f t="shared" si="189"/>
        <v>1</v>
      </c>
      <c r="DK38" s="37">
        <f t="shared" si="190"/>
        <v>999999</v>
      </c>
      <c r="DL38" s="37">
        <f t="shared" si="191"/>
        <v>1</v>
      </c>
      <c r="DM38" s="37">
        <f t="shared" si="192"/>
        <v>0</v>
      </c>
      <c r="DN38" s="37">
        <f t="shared" si="130"/>
        <v>0</v>
      </c>
      <c r="DO38" s="37">
        <f t="shared" si="193"/>
        <v>0</v>
      </c>
      <c r="DP38" s="37">
        <f t="shared" si="194"/>
        <v>0</v>
      </c>
      <c r="DQ38" s="38">
        <f t="shared" si="195"/>
        <v>7</v>
      </c>
      <c r="DR38" s="39"/>
      <c r="DS38" s="39"/>
      <c r="DT38" s="40"/>
      <c r="DU38" s="41"/>
      <c r="DV38" s="41"/>
      <c r="DW38" s="41"/>
      <c r="DX38" s="38">
        <f t="shared" si="196"/>
        <v>0.28000000000000003</v>
      </c>
      <c r="DY38" s="44">
        <f>12</f>
        <v>12</v>
      </c>
      <c r="DZ38" s="37">
        <f t="shared" si="197"/>
        <v>0</v>
      </c>
      <c r="EA38" s="37"/>
      <c r="EB38" s="37">
        <f t="shared" si="198"/>
        <v>0</v>
      </c>
      <c r="EC38" s="37">
        <f t="shared" si="199"/>
        <v>0</v>
      </c>
      <c r="ED38" s="43">
        <f t="shared" si="200"/>
        <v>1</v>
      </c>
      <c r="EE38" s="41">
        <f t="shared" si="201"/>
        <v>0</v>
      </c>
      <c r="EF38" s="37">
        <f t="shared" si="202"/>
        <v>1</v>
      </c>
      <c r="EG38" s="37">
        <f t="shared" si="79"/>
        <v>999999</v>
      </c>
      <c r="EH38" s="37" t="str">
        <f t="shared" si="128"/>
        <v/>
      </c>
      <c r="EJ38" s="35" t="str">
        <f t="shared" si="203"/>
        <v>令和31年分</v>
      </c>
      <c r="EK38" s="35">
        <f t="shared" si="117"/>
        <v>2049</v>
      </c>
      <c r="EL38" s="36">
        <f t="shared" si="118"/>
        <v>1000000</v>
      </c>
      <c r="EM38" s="37">
        <f t="shared" si="204"/>
        <v>1000000</v>
      </c>
      <c r="EN38" s="37">
        <f t="shared" si="205"/>
        <v>999999</v>
      </c>
      <c r="EO38" s="37">
        <f t="shared" si="206"/>
        <v>1</v>
      </c>
      <c r="EP38" s="37">
        <f t="shared" si="207"/>
        <v>999999</v>
      </c>
      <c r="EQ38" s="37">
        <f t="shared" si="208"/>
        <v>1</v>
      </c>
      <c r="ER38" s="37">
        <f t="shared" si="209"/>
        <v>0</v>
      </c>
      <c r="ES38" s="37">
        <f t="shared" si="210"/>
        <v>109913</v>
      </c>
      <c r="ET38" s="37">
        <f t="shared" si="211"/>
        <v>54957</v>
      </c>
      <c r="EU38" s="37">
        <f t="shared" si="212"/>
        <v>0</v>
      </c>
      <c r="EV38" s="38">
        <f t="shared" si="213"/>
        <v>7</v>
      </c>
      <c r="EW38" s="39">
        <f t="shared" si="214"/>
        <v>0.35699999999999998</v>
      </c>
      <c r="EX38" s="39">
        <f t="shared" si="215"/>
        <v>0.5</v>
      </c>
      <c r="EY38" s="40">
        <f t="shared" si="216"/>
        <v>5.4960000000000002E-2</v>
      </c>
      <c r="EZ38" s="41">
        <f t="shared" si="217"/>
        <v>54960</v>
      </c>
      <c r="FA38" s="41" t="str">
        <f t="shared" si="218"/>
        <v>改定</v>
      </c>
      <c r="FB38" s="41"/>
      <c r="FC38" s="45">
        <f t="shared" si="219"/>
        <v>0.5</v>
      </c>
      <c r="FD38" s="44">
        <f>12</f>
        <v>12</v>
      </c>
      <c r="FE38" s="37">
        <f t="shared" si="220"/>
        <v>0</v>
      </c>
      <c r="FF38" s="37"/>
      <c r="FG38" s="37">
        <f t="shared" si="221"/>
        <v>0</v>
      </c>
      <c r="FH38" s="37">
        <f t="shared" si="222"/>
        <v>0</v>
      </c>
      <c r="FI38" s="43">
        <f t="shared" si="223"/>
        <v>1</v>
      </c>
      <c r="FJ38" s="41">
        <f t="shared" si="224"/>
        <v>0</v>
      </c>
      <c r="FK38" s="37">
        <f t="shared" si="225"/>
        <v>1</v>
      </c>
      <c r="FL38" s="37">
        <f t="shared" si="94"/>
        <v>999999</v>
      </c>
      <c r="FM38" s="37"/>
      <c r="FO38" s="35" t="str">
        <f t="shared" si="226"/>
        <v>令和31年分</v>
      </c>
      <c r="FP38" s="35">
        <f t="shared" si="119"/>
        <v>2049</v>
      </c>
      <c r="FQ38" s="36">
        <f t="shared" si="120"/>
        <v>1000000</v>
      </c>
      <c r="FR38" s="37">
        <f t="shared" si="227"/>
        <v>1000000</v>
      </c>
      <c r="FS38" s="37">
        <f t="shared" si="228"/>
        <v>999999</v>
      </c>
      <c r="FT38" s="37">
        <f t="shared" si="229"/>
        <v>1</v>
      </c>
      <c r="FU38" s="37">
        <f t="shared" si="230"/>
        <v>999999</v>
      </c>
      <c r="FV38" s="37">
        <f t="shared" si="231"/>
        <v>1</v>
      </c>
      <c r="FW38" s="37">
        <f t="shared" si="232"/>
        <v>0</v>
      </c>
      <c r="FX38" s="37">
        <f t="shared" si="233"/>
        <v>259891</v>
      </c>
      <c r="FY38" s="37">
        <f t="shared" si="234"/>
        <v>86804</v>
      </c>
      <c r="FZ38" s="37">
        <f t="shared" si="235"/>
        <v>0</v>
      </c>
      <c r="GA38" s="38">
        <f t="shared" si="236"/>
        <v>7</v>
      </c>
      <c r="GB38" s="39">
        <f t="shared" si="44"/>
        <v>0.28599999999999998</v>
      </c>
      <c r="GC38" s="39">
        <f t="shared" si="237"/>
        <v>0.33400000000000002</v>
      </c>
      <c r="GD38" s="40">
        <f t="shared" si="238"/>
        <v>8.6800000000000002E-2</v>
      </c>
      <c r="GE38" s="41">
        <f t="shared" si="239"/>
        <v>86800</v>
      </c>
      <c r="GF38" s="41" t="str">
        <f t="shared" si="240"/>
        <v>改定</v>
      </c>
      <c r="GG38" s="41"/>
      <c r="GH38" s="45">
        <f t="shared" si="241"/>
        <v>0.33400000000000002</v>
      </c>
      <c r="GI38" s="44">
        <f>12</f>
        <v>12</v>
      </c>
      <c r="GJ38" s="37">
        <f t="shared" si="242"/>
        <v>0</v>
      </c>
      <c r="GK38" s="37"/>
      <c r="GL38" s="37">
        <f t="shared" si="243"/>
        <v>0</v>
      </c>
      <c r="GM38" s="37">
        <f t="shared" si="244"/>
        <v>0</v>
      </c>
      <c r="GN38" s="43">
        <f t="shared" si="245"/>
        <v>1</v>
      </c>
      <c r="GO38" s="41">
        <f t="shared" si="246"/>
        <v>0</v>
      </c>
      <c r="GP38" s="37">
        <f t="shared" si="247"/>
        <v>1</v>
      </c>
      <c r="GQ38" s="37">
        <f t="shared" si="109"/>
        <v>999999</v>
      </c>
      <c r="GR38" s="37"/>
    </row>
    <row r="39" spans="2:200" ht="15" customHeight="1">
      <c r="B39" s="81">
        <v>32</v>
      </c>
      <c r="C39" s="82" t="str">
        <f t="shared" si="0"/>
        <v>令和32年分</v>
      </c>
      <c r="D39" s="41">
        <f ca="1">OFFSET(S39,VLOOKUP($L$3,各種設定!$E$2:$F$8,2,FALSE),VLOOKUP($L$3,各種設定!$E$2:$G$8,3,FALSE))</f>
        <v>1000000</v>
      </c>
      <c r="E39" s="41">
        <f ca="1">OFFSET(AB39,VLOOKUP($L$3,各種設定!$E$2:$F$8,2,FALSE),VLOOKUP($L$3,各種設定!$E$2:$G$8,3,FALSE))</f>
        <v>7</v>
      </c>
      <c r="F39" s="45">
        <f ca="1">OFFSET(AI39,VLOOKUP($L$3,各種設定!$E$2:$F$8,2,FALSE),VLOOKUP($L$3,各種設定!$E$2:$G$8,3,FALSE))</f>
        <v>0.14299999999999999</v>
      </c>
      <c r="G39" s="41">
        <f ca="1">OFFSET(AJ39,VLOOKUP($L$3,各種設定!$E$2:$F$8,2,FALSE),VLOOKUP($L$3,各種設定!$E$2:$G$8,3,FALSE))</f>
        <v>12</v>
      </c>
      <c r="H39" s="41">
        <f ca="1">OFFSET(AK39,VLOOKUP($L$3,各種設定!$E$2:$F$8,2,FALSE),VLOOKUP($L$3,各種設定!$E$2:$G$8,3,FALSE))</f>
        <v>0</v>
      </c>
      <c r="I39" s="78"/>
      <c r="J39" s="41">
        <f ca="1">OFFSET(AN39,VLOOKUP($L$3,各種設定!$E$2:$F$8,2,FALSE),VLOOKUP($L$3,各種設定!$E$2:$G$8,3,FALSE))</f>
        <v>0</v>
      </c>
      <c r="K39" s="83">
        <f t="shared" si="110"/>
        <v>1</v>
      </c>
      <c r="L39" s="41">
        <f ca="1">OFFSET(AP39,VLOOKUP($L$3,各種設定!$E$2:$F$8,2,FALSE),VLOOKUP($L$3,各種設定!$E$2:$G$8,3,FALSE))</f>
        <v>0</v>
      </c>
      <c r="M39" s="41">
        <f ca="1">OFFSET(AQ39,VLOOKUP($L$3,各種設定!$E$2:$F$8,2,FALSE),VLOOKUP($L$3,各種設定!$E$2:$G$8,3,FALSE))</f>
        <v>1</v>
      </c>
      <c r="N39" s="84">
        <f ca="1">OFFSET(AS39,VLOOKUP($L$3,各種設定!$E$2:$F$8,2,FALSE),VLOOKUP($L$3,各種設定!$E$2:$G$8,3,FALSE))</f>
        <v>0</v>
      </c>
      <c r="P39" s="35" t="str">
        <f t="shared" si="151"/>
        <v>令和32年分</v>
      </c>
      <c r="Q39" s="35">
        <f t="shared" si="121"/>
        <v>2050</v>
      </c>
      <c r="R39" s="36">
        <f t="shared" si="50"/>
        <v>1000000</v>
      </c>
      <c r="S39" s="37">
        <f t="shared" si="51"/>
        <v>1000000</v>
      </c>
      <c r="T39" s="37">
        <f t="shared" si="152"/>
        <v>999999</v>
      </c>
      <c r="U39" s="38"/>
      <c r="V39" s="37">
        <f t="shared" si="153"/>
        <v>999999</v>
      </c>
      <c r="W39" s="37">
        <f t="shared" si="154"/>
        <v>1</v>
      </c>
      <c r="X39" s="38"/>
      <c r="Y39" s="38"/>
      <c r="Z39" s="38"/>
      <c r="AA39" s="38"/>
      <c r="AB39" s="38"/>
      <c r="AC39" s="39"/>
      <c r="AD39" s="39"/>
      <c r="AE39" s="40"/>
      <c r="AF39" s="41"/>
      <c r="AG39" s="41"/>
      <c r="AH39" s="41"/>
      <c r="AI39" s="38"/>
      <c r="AJ39" s="38"/>
      <c r="AK39" s="38"/>
      <c r="AL39" s="38"/>
      <c r="AM39" s="38"/>
      <c r="AN39" s="38"/>
      <c r="AO39" s="38"/>
      <c r="AP39" s="38"/>
      <c r="AQ39" s="37">
        <f t="shared" si="155"/>
        <v>1</v>
      </c>
      <c r="AR39" s="37">
        <f t="shared" si="53"/>
        <v>999999</v>
      </c>
      <c r="AS39" s="38"/>
      <c r="AU39" s="35" t="str">
        <f t="shared" si="156"/>
        <v>令和32年分</v>
      </c>
      <c r="AV39" s="35">
        <f t="shared" si="144"/>
        <v>2050</v>
      </c>
      <c r="AW39" s="36">
        <f t="shared" si="145"/>
        <v>1000000</v>
      </c>
      <c r="AX39" s="37">
        <f t="shared" si="157"/>
        <v>900000</v>
      </c>
      <c r="AY39" s="37">
        <f t="shared" si="55"/>
        <v>950000</v>
      </c>
      <c r="AZ39" s="37">
        <f t="shared" si="158"/>
        <v>127800</v>
      </c>
      <c r="BA39" s="37">
        <f t="shared" si="159"/>
        <v>999999</v>
      </c>
      <c r="BB39" s="37">
        <f t="shared" si="160"/>
        <v>1</v>
      </c>
      <c r="BC39" s="37">
        <f t="shared" si="161"/>
        <v>0</v>
      </c>
      <c r="BD39" s="37">
        <f t="shared" si="127"/>
        <v>0</v>
      </c>
      <c r="BE39" s="37">
        <f t="shared" si="162"/>
        <v>0</v>
      </c>
      <c r="BF39" s="37">
        <f t="shared" si="163"/>
        <v>0</v>
      </c>
      <c r="BG39" s="38">
        <f t="shared" si="8"/>
        <v>7</v>
      </c>
      <c r="BH39" s="39"/>
      <c r="BI39" s="39"/>
      <c r="BJ39" s="40"/>
      <c r="BK39" s="41"/>
      <c r="BL39" s="41"/>
      <c r="BM39" s="41"/>
      <c r="BN39" s="38">
        <f t="shared" si="164"/>
        <v>0.14199999999999999</v>
      </c>
      <c r="BO39" s="44">
        <f>12</f>
        <v>12</v>
      </c>
      <c r="BP39" s="37">
        <f t="shared" si="165"/>
        <v>0</v>
      </c>
      <c r="BQ39" s="37"/>
      <c r="BR39" s="37">
        <f t="shared" si="166"/>
        <v>0</v>
      </c>
      <c r="BS39" s="37">
        <f t="shared" si="167"/>
        <v>0</v>
      </c>
      <c r="BT39" s="43">
        <f t="shared" si="168"/>
        <v>1</v>
      </c>
      <c r="BU39" s="41">
        <f t="shared" si="169"/>
        <v>0</v>
      </c>
      <c r="BV39" s="37">
        <f t="shared" si="170"/>
        <v>1</v>
      </c>
      <c r="BW39" s="37">
        <f t="shared" si="58"/>
        <v>999999</v>
      </c>
      <c r="BX39" s="37" t="str">
        <f t="shared" si="126"/>
        <v/>
      </c>
      <c r="BZ39" s="35" t="str">
        <f t="shared" si="171"/>
        <v>令和32年分</v>
      </c>
      <c r="CA39" s="35">
        <f t="shared" si="113"/>
        <v>2050</v>
      </c>
      <c r="CB39" s="36">
        <f t="shared" si="114"/>
        <v>1000000</v>
      </c>
      <c r="CC39" s="37">
        <f t="shared" si="172"/>
        <v>1000000</v>
      </c>
      <c r="CD39" s="37">
        <f t="shared" si="173"/>
        <v>999999</v>
      </c>
      <c r="CE39" s="37">
        <f t="shared" si="174"/>
        <v>143000</v>
      </c>
      <c r="CF39" s="37">
        <f t="shared" si="175"/>
        <v>999999</v>
      </c>
      <c r="CG39" s="37">
        <f t="shared" si="176"/>
        <v>1</v>
      </c>
      <c r="CH39" s="37">
        <f t="shared" si="177"/>
        <v>0</v>
      </c>
      <c r="CI39" s="37"/>
      <c r="CJ39" s="37"/>
      <c r="CK39" s="37">
        <f t="shared" si="178"/>
        <v>0</v>
      </c>
      <c r="CL39" s="38">
        <f t="shared" si="179"/>
        <v>7</v>
      </c>
      <c r="CM39" s="39"/>
      <c r="CN39" s="39"/>
      <c r="CO39" s="40"/>
      <c r="CP39" s="41"/>
      <c r="CQ39" s="41"/>
      <c r="CR39" s="41"/>
      <c r="CS39" s="38">
        <f t="shared" si="180"/>
        <v>0.14299999999999999</v>
      </c>
      <c r="CT39" s="44">
        <f>12</f>
        <v>12</v>
      </c>
      <c r="CU39" s="37">
        <f t="shared" si="181"/>
        <v>0</v>
      </c>
      <c r="CV39" s="37"/>
      <c r="CW39" s="37">
        <f t="shared" si="182"/>
        <v>0</v>
      </c>
      <c r="CX39" s="37">
        <f t="shared" si="183"/>
        <v>0</v>
      </c>
      <c r="CY39" s="43">
        <f t="shared" si="184"/>
        <v>1</v>
      </c>
      <c r="CZ39" s="41">
        <f t="shared" si="185"/>
        <v>0</v>
      </c>
      <c r="DA39" s="37">
        <f t="shared" si="186"/>
        <v>1</v>
      </c>
      <c r="DB39" s="37">
        <f t="shared" si="67"/>
        <v>999999</v>
      </c>
      <c r="DC39" s="37"/>
      <c r="DE39" s="35" t="str">
        <f t="shared" si="187"/>
        <v>令和32年分</v>
      </c>
      <c r="DF39" s="35">
        <f t="shared" si="115"/>
        <v>2050</v>
      </c>
      <c r="DG39" s="36">
        <f t="shared" si="116"/>
        <v>1000000</v>
      </c>
      <c r="DH39" s="37">
        <f t="shared" si="188"/>
        <v>1000000</v>
      </c>
      <c r="DI39" s="37">
        <f t="shared" si="69"/>
        <v>950000</v>
      </c>
      <c r="DJ39" s="37">
        <f t="shared" si="189"/>
        <v>1</v>
      </c>
      <c r="DK39" s="37">
        <f t="shared" si="190"/>
        <v>999999</v>
      </c>
      <c r="DL39" s="37">
        <f t="shared" si="191"/>
        <v>1</v>
      </c>
      <c r="DM39" s="37">
        <f t="shared" si="192"/>
        <v>0</v>
      </c>
      <c r="DN39" s="37">
        <f t="shared" si="130"/>
        <v>0</v>
      </c>
      <c r="DO39" s="37">
        <f t="shared" si="193"/>
        <v>0</v>
      </c>
      <c r="DP39" s="37">
        <f t="shared" si="194"/>
        <v>0</v>
      </c>
      <c r="DQ39" s="38">
        <f t="shared" si="195"/>
        <v>7</v>
      </c>
      <c r="DR39" s="39"/>
      <c r="DS39" s="39"/>
      <c r="DT39" s="40"/>
      <c r="DU39" s="41"/>
      <c r="DV39" s="41"/>
      <c r="DW39" s="41"/>
      <c r="DX39" s="38">
        <f t="shared" si="196"/>
        <v>0.28000000000000003</v>
      </c>
      <c r="DY39" s="44">
        <f>12</f>
        <v>12</v>
      </c>
      <c r="DZ39" s="37">
        <f t="shared" si="197"/>
        <v>0</v>
      </c>
      <c r="EA39" s="37"/>
      <c r="EB39" s="37">
        <f t="shared" si="198"/>
        <v>0</v>
      </c>
      <c r="EC39" s="37">
        <f t="shared" si="199"/>
        <v>0</v>
      </c>
      <c r="ED39" s="43">
        <f t="shared" si="200"/>
        <v>1</v>
      </c>
      <c r="EE39" s="41">
        <f t="shared" si="201"/>
        <v>0</v>
      </c>
      <c r="EF39" s="37">
        <f t="shared" si="202"/>
        <v>1</v>
      </c>
      <c r="EG39" s="37">
        <f t="shared" si="79"/>
        <v>999999</v>
      </c>
      <c r="EH39" s="37" t="str">
        <f t="shared" si="128"/>
        <v/>
      </c>
      <c r="EJ39" s="35" t="str">
        <f t="shared" si="203"/>
        <v>令和32年分</v>
      </c>
      <c r="EK39" s="35">
        <f t="shared" si="117"/>
        <v>2050</v>
      </c>
      <c r="EL39" s="36">
        <f t="shared" si="118"/>
        <v>1000000</v>
      </c>
      <c r="EM39" s="37">
        <f t="shared" si="204"/>
        <v>1000000</v>
      </c>
      <c r="EN39" s="37">
        <f t="shared" si="205"/>
        <v>999999</v>
      </c>
      <c r="EO39" s="37">
        <f t="shared" si="206"/>
        <v>1</v>
      </c>
      <c r="EP39" s="37">
        <f t="shared" si="207"/>
        <v>999999</v>
      </c>
      <c r="EQ39" s="37">
        <f t="shared" si="208"/>
        <v>1</v>
      </c>
      <c r="ER39" s="37">
        <f t="shared" si="209"/>
        <v>0</v>
      </c>
      <c r="ES39" s="37">
        <f t="shared" si="210"/>
        <v>109913</v>
      </c>
      <c r="ET39" s="37">
        <f t="shared" si="211"/>
        <v>54957</v>
      </c>
      <c r="EU39" s="37">
        <f t="shared" si="212"/>
        <v>0</v>
      </c>
      <c r="EV39" s="38">
        <f t="shared" si="213"/>
        <v>7</v>
      </c>
      <c r="EW39" s="39">
        <f t="shared" si="214"/>
        <v>0.35699999999999998</v>
      </c>
      <c r="EX39" s="39">
        <f t="shared" si="215"/>
        <v>0.5</v>
      </c>
      <c r="EY39" s="40">
        <f t="shared" si="216"/>
        <v>5.4960000000000002E-2</v>
      </c>
      <c r="EZ39" s="41">
        <f t="shared" si="217"/>
        <v>54960</v>
      </c>
      <c r="FA39" s="41" t="str">
        <f t="shared" si="218"/>
        <v>改定</v>
      </c>
      <c r="FB39" s="41"/>
      <c r="FC39" s="45">
        <f t="shared" si="219"/>
        <v>0.5</v>
      </c>
      <c r="FD39" s="44">
        <f>12</f>
        <v>12</v>
      </c>
      <c r="FE39" s="37">
        <f t="shared" si="220"/>
        <v>0</v>
      </c>
      <c r="FF39" s="37"/>
      <c r="FG39" s="37">
        <f t="shared" si="221"/>
        <v>0</v>
      </c>
      <c r="FH39" s="37">
        <f t="shared" si="222"/>
        <v>0</v>
      </c>
      <c r="FI39" s="43">
        <f t="shared" si="223"/>
        <v>1</v>
      </c>
      <c r="FJ39" s="41">
        <f t="shared" si="224"/>
        <v>0</v>
      </c>
      <c r="FK39" s="37">
        <f t="shared" si="225"/>
        <v>1</v>
      </c>
      <c r="FL39" s="37">
        <f t="shared" si="94"/>
        <v>999999</v>
      </c>
      <c r="FM39" s="37"/>
      <c r="FO39" s="35" t="str">
        <f t="shared" si="226"/>
        <v>令和32年分</v>
      </c>
      <c r="FP39" s="35">
        <f t="shared" si="119"/>
        <v>2050</v>
      </c>
      <c r="FQ39" s="36">
        <f t="shared" si="120"/>
        <v>1000000</v>
      </c>
      <c r="FR39" s="37">
        <f t="shared" si="227"/>
        <v>1000000</v>
      </c>
      <c r="FS39" s="37">
        <f t="shared" si="228"/>
        <v>999999</v>
      </c>
      <c r="FT39" s="37">
        <f t="shared" si="229"/>
        <v>1</v>
      </c>
      <c r="FU39" s="37">
        <f t="shared" si="230"/>
        <v>999999</v>
      </c>
      <c r="FV39" s="37">
        <f t="shared" si="231"/>
        <v>1</v>
      </c>
      <c r="FW39" s="37">
        <f t="shared" si="232"/>
        <v>0</v>
      </c>
      <c r="FX39" s="37">
        <f t="shared" si="233"/>
        <v>259891</v>
      </c>
      <c r="FY39" s="37">
        <f t="shared" si="234"/>
        <v>86804</v>
      </c>
      <c r="FZ39" s="37">
        <f t="shared" si="235"/>
        <v>0</v>
      </c>
      <c r="GA39" s="38">
        <f t="shared" si="236"/>
        <v>7</v>
      </c>
      <c r="GB39" s="39">
        <f t="shared" si="44"/>
        <v>0.28599999999999998</v>
      </c>
      <c r="GC39" s="39">
        <f t="shared" si="237"/>
        <v>0.33400000000000002</v>
      </c>
      <c r="GD39" s="40">
        <f t="shared" si="238"/>
        <v>8.6800000000000002E-2</v>
      </c>
      <c r="GE39" s="41">
        <f t="shared" si="239"/>
        <v>86800</v>
      </c>
      <c r="GF39" s="41" t="str">
        <f t="shared" si="240"/>
        <v>改定</v>
      </c>
      <c r="GG39" s="41"/>
      <c r="GH39" s="45">
        <f t="shared" si="241"/>
        <v>0.33400000000000002</v>
      </c>
      <c r="GI39" s="44">
        <f>12</f>
        <v>12</v>
      </c>
      <c r="GJ39" s="37">
        <f t="shared" si="242"/>
        <v>0</v>
      </c>
      <c r="GK39" s="37"/>
      <c r="GL39" s="37">
        <f t="shared" si="243"/>
        <v>0</v>
      </c>
      <c r="GM39" s="37">
        <f t="shared" si="244"/>
        <v>0</v>
      </c>
      <c r="GN39" s="43">
        <f t="shared" si="245"/>
        <v>1</v>
      </c>
      <c r="GO39" s="41">
        <f t="shared" si="246"/>
        <v>0</v>
      </c>
      <c r="GP39" s="37">
        <f t="shared" si="247"/>
        <v>1</v>
      </c>
      <c r="GQ39" s="37">
        <f t="shared" si="109"/>
        <v>999999</v>
      </c>
      <c r="GR39" s="37"/>
    </row>
    <row r="40" spans="2:200" ht="15" customHeight="1">
      <c r="B40" s="81">
        <v>33</v>
      </c>
      <c r="C40" s="82" t="str">
        <f t="shared" ref="C40:C67" si="248">VLOOKUP($L$4+B40-1,西暦,2,FALSE)</f>
        <v>令和33年分</v>
      </c>
      <c r="D40" s="41">
        <f ca="1">OFFSET(S40,VLOOKUP($L$3,各種設定!$E$2:$F$8,2,FALSE),VLOOKUP($L$3,各種設定!$E$2:$G$8,3,FALSE))</f>
        <v>1000000</v>
      </c>
      <c r="E40" s="41">
        <f ca="1">OFFSET(AB40,VLOOKUP($L$3,各種設定!$E$2:$F$8,2,FALSE),VLOOKUP($L$3,各種設定!$E$2:$G$8,3,FALSE))</f>
        <v>7</v>
      </c>
      <c r="F40" s="45">
        <f ca="1">OFFSET(AI40,VLOOKUP($L$3,各種設定!$E$2:$F$8,2,FALSE),VLOOKUP($L$3,各種設定!$E$2:$G$8,3,FALSE))</f>
        <v>0.14299999999999999</v>
      </c>
      <c r="G40" s="41">
        <f ca="1">OFFSET(AJ40,VLOOKUP($L$3,各種設定!$E$2:$F$8,2,FALSE),VLOOKUP($L$3,各種設定!$E$2:$G$8,3,FALSE))</f>
        <v>12</v>
      </c>
      <c r="H40" s="41">
        <f ca="1">OFFSET(AK40,VLOOKUP($L$3,各種設定!$E$2:$F$8,2,FALSE),VLOOKUP($L$3,各種設定!$E$2:$G$8,3,FALSE))</f>
        <v>0</v>
      </c>
      <c r="I40" s="78"/>
      <c r="J40" s="41">
        <f ca="1">OFFSET(AN40,VLOOKUP($L$3,各種設定!$E$2:$F$8,2,FALSE),VLOOKUP($L$3,各種設定!$E$2:$G$8,3,FALSE))</f>
        <v>0</v>
      </c>
      <c r="K40" s="83">
        <f t="shared" si="110"/>
        <v>1</v>
      </c>
      <c r="L40" s="41">
        <f ca="1">OFFSET(AP40,VLOOKUP($L$3,各種設定!$E$2:$F$8,2,FALSE),VLOOKUP($L$3,各種設定!$E$2:$G$8,3,FALSE))</f>
        <v>0</v>
      </c>
      <c r="M40" s="41">
        <f ca="1">OFFSET(AQ40,VLOOKUP($L$3,各種設定!$E$2:$F$8,2,FALSE),VLOOKUP($L$3,各種設定!$E$2:$G$8,3,FALSE))</f>
        <v>1</v>
      </c>
      <c r="N40" s="84">
        <f ca="1">OFFSET(AS40,VLOOKUP($L$3,各種設定!$E$2:$F$8,2,FALSE),VLOOKUP($L$3,各種設定!$E$2:$G$8,3,FALSE))</f>
        <v>0</v>
      </c>
      <c r="P40" s="35" t="str">
        <f t="shared" si="151"/>
        <v>令和33年分</v>
      </c>
      <c r="Q40" s="35">
        <f t="shared" si="121"/>
        <v>2051</v>
      </c>
      <c r="R40" s="36">
        <f t="shared" si="50"/>
        <v>1000000</v>
      </c>
      <c r="S40" s="37">
        <f t="shared" si="51"/>
        <v>1000000</v>
      </c>
      <c r="T40" s="37">
        <f t="shared" si="152"/>
        <v>999999</v>
      </c>
      <c r="U40" s="38"/>
      <c r="V40" s="37">
        <f t="shared" si="153"/>
        <v>999999</v>
      </c>
      <c r="W40" s="37">
        <f t="shared" si="154"/>
        <v>1</v>
      </c>
      <c r="X40" s="38"/>
      <c r="Y40" s="38"/>
      <c r="Z40" s="38"/>
      <c r="AA40" s="38"/>
      <c r="AB40" s="38"/>
      <c r="AC40" s="39"/>
      <c r="AD40" s="39"/>
      <c r="AE40" s="40"/>
      <c r="AF40" s="41"/>
      <c r="AG40" s="41"/>
      <c r="AH40" s="41"/>
      <c r="AI40" s="38"/>
      <c r="AJ40" s="38"/>
      <c r="AK40" s="38"/>
      <c r="AL40" s="38"/>
      <c r="AM40" s="38"/>
      <c r="AN40" s="38"/>
      <c r="AO40" s="38"/>
      <c r="AP40" s="38"/>
      <c r="AQ40" s="37">
        <f t="shared" si="155"/>
        <v>1</v>
      </c>
      <c r="AR40" s="37">
        <f t="shared" si="53"/>
        <v>999999</v>
      </c>
      <c r="AS40" s="38"/>
      <c r="AU40" s="35" t="str">
        <f t="shared" si="156"/>
        <v>令和33年分</v>
      </c>
      <c r="AV40" s="35">
        <f t="shared" si="144"/>
        <v>2051</v>
      </c>
      <c r="AW40" s="36">
        <f t="shared" si="145"/>
        <v>1000000</v>
      </c>
      <c r="AX40" s="37">
        <f t="shared" si="157"/>
        <v>900000</v>
      </c>
      <c r="AY40" s="37">
        <f t="shared" si="55"/>
        <v>950000</v>
      </c>
      <c r="AZ40" s="37">
        <f t="shared" si="158"/>
        <v>127800</v>
      </c>
      <c r="BA40" s="37">
        <f t="shared" si="159"/>
        <v>999999</v>
      </c>
      <c r="BB40" s="37">
        <f t="shared" si="160"/>
        <v>1</v>
      </c>
      <c r="BC40" s="37">
        <f t="shared" si="161"/>
        <v>0</v>
      </c>
      <c r="BD40" s="37">
        <f t="shared" si="127"/>
        <v>0</v>
      </c>
      <c r="BE40" s="37">
        <f t="shared" si="162"/>
        <v>0</v>
      </c>
      <c r="BF40" s="37">
        <f t="shared" si="163"/>
        <v>0</v>
      </c>
      <c r="BG40" s="38">
        <f t="shared" ref="BG40:BG67" si="249">IF(AV40&lt;2009,VLOOKUP($D$3,耐用年数,2,FALSE),VLOOKUP($D$3,耐用年数,3,FALSE))</f>
        <v>7</v>
      </c>
      <c r="BH40" s="39"/>
      <c r="BI40" s="39"/>
      <c r="BJ40" s="40"/>
      <c r="BK40" s="41"/>
      <c r="BL40" s="41"/>
      <c r="BM40" s="41"/>
      <c r="BN40" s="38">
        <f t="shared" si="164"/>
        <v>0.14199999999999999</v>
      </c>
      <c r="BO40" s="44">
        <f>12</f>
        <v>12</v>
      </c>
      <c r="BP40" s="37">
        <f t="shared" si="165"/>
        <v>0</v>
      </c>
      <c r="BQ40" s="37"/>
      <c r="BR40" s="37">
        <f t="shared" si="166"/>
        <v>0</v>
      </c>
      <c r="BS40" s="37">
        <f t="shared" si="167"/>
        <v>0</v>
      </c>
      <c r="BT40" s="43">
        <f t="shared" si="168"/>
        <v>1</v>
      </c>
      <c r="BU40" s="41">
        <f t="shared" si="169"/>
        <v>0</v>
      </c>
      <c r="BV40" s="37">
        <f t="shared" si="170"/>
        <v>1</v>
      </c>
      <c r="BW40" s="37">
        <f t="shared" si="58"/>
        <v>999999</v>
      </c>
      <c r="BX40" s="37" t="str">
        <f t="shared" si="126"/>
        <v/>
      </c>
      <c r="BZ40" s="35" t="str">
        <f t="shared" si="171"/>
        <v>令和33年分</v>
      </c>
      <c r="CA40" s="35">
        <f t="shared" si="113"/>
        <v>2051</v>
      </c>
      <c r="CB40" s="36">
        <f t="shared" si="114"/>
        <v>1000000</v>
      </c>
      <c r="CC40" s="37">
        <f t="shared" si="172"/>
        <v>1000000</v>
      </c>
      <c r="CD40" s="37">
        <f t="shared" si="173"/>
        <v>999999</v>
      </c>
      <c r="CE40" s="37">
        <f t="shared" si="174"/>
        <v>143000</v>
      </c>
      <c r="CF40" s="37">
        <f t="shared" si="175"/>
        <v>999999</v>
      </c>
      <c r="CG40" s="37">
        <f t="shared" si="176"/>
        <v>1</v>
      </c>
      <c r="CH40" s="37">
        <f t="shared" si="177"/>
        <v>0</v>
      </c>
      <c r="CI40" s="37"/>
      <c r="CJ40" s="37"/>
      <c r="CK40" s="37">
        <f t="shared" si="178"/>
        <v>0</v>
      </c>
      <c r="CL40" s="38">
        <f t="shared" si="179"/>
        <v>7</v>
      </c>
      <c r="CM40" s="39"/>
      <c r="CN40" s="39"/>
      <c r="CO40" s="40"/>
      <c r="CP40" s="41"/>
      <c r="CQ40" s="41"/>
      <c r="CR40" s="41"/>
      <c r="CS40" s="38">
        <f t="shared" si="180"/>
        <v>0.14299999999999999</v>
      </c>
      <c r="CT40" s="44">
        <f>12</f>
        <v>12</v>
      </c>
      <c r="CU40" s="37">
        <f t="shared" si="181"/>
        <v>0</v>
      </c>
      <c r="CV40" s="37"/>
      <c r="CW40" s="37">
        <f t="shared" si="182"/>
        <v>0</v>
      </c>
      <c r="CX40" s="37">
        <f t="shared" si="183"/>
        <v>0</v>
      </c>
      <c r="CY40" s="43">
        <f t="shared" si="184"/>
        <v>1</v>
      </c>
      <c r="CZ40" s="41">
        <f t="shared" si="185"/>
        <v>0</v>
      </c>
      <c r="DA40" s="37">
        <f t="shared" si="186"/>
        <v>1</v>
      </c>
      <c r="DB40" s="37">
        <f t="shared" si="67"/>
        <v>999999</v>
      </c>
      <c r="DC40" s="37"/>
      <c r="DE40" s="35" t="str">
        <f t="shared" si="187"/>
        <v>令和33年分</v>
      </c>
      <c r="DF40" s="35">
        <f t="shared" si="115"/>
        <v>2051</v>
      </c>
      <c r="DG40" s="36">
        <f t="shared" si="116"/>
        <v>1000000</v>
      </c>
      <c r="DH40" s="37">
        <f t="shared" si="188"/>
        <v>1000000</v>
      </c>
      <c r="DI40" s="37">
        <f t="shared" si="69"/>
        <v>950000</v>
      </c>
      <c r="DJ40" s="37">
        <f t="shared" si="189"/>
        <v>1</v>
      </c>
      <c r="DK40" s="37">
        <f t="shared" si="190"/>
        <v>999999</v>
      </c>
      <c r="DL40" s="37">
        <f t="shared" si="191"/>
        <v>1</v>
      </c>
      <c r="DM40" s="37">
        <f t="shared" si="192"/>
        <v>0</v>
      </c>
      <c r="DN40" s="37">
        <f t="shared" si="130"/>
        <v>0</v>
      </c>
      <c r="DO40" s="37">
        <f t="shared" si="193"/>
        <v>0</v>
      </c>
      <c r="DP40" s="37">
        <f t="shared" si="194"/>
        <v>0</v>
      </c>
      <c r="DQ40" s="38">
        <f t="shared" si="195"/>
        <v>7</v>
      </c>
      <c r="DR40" s="39"/>
      <c r="DS40" s="39"/>
      <c r="DT40" s="40"/>
      <c r="DU40" s="41"/>
      <c r="DV40" s="41"/>
      <c r="DW40" s="41"/>
      <c r="DX40" s="38">
        <f t="shared" si="196"/>
        <v>0.28000000000000003</v>
      </c>
      <c r="DY40" s="44">
        <f>12</f>
        <v>12</v>
      </c>
      <c r="DZ40" s="37">
        <f t="shared" si="197"/>
        <v>0</v>
      </c>
      <c r="EA40" s="37"/>
      <c r="EB40" s="37">
        <f t="shared" si="198"/>
        <v>0</v>
      </c>
      <c r="EC40" s="37">
        <f t="shared" si="199"/>
        <v>0</v>
      </c>
      <c r="ED40" s="43">
        <f t="shared" si="200"/>
        <v>1</v>
      </c>
      <c r="EE40" s="41">
        <f t="shared" si="201"/>
        <v>0</v>
      </c>
      <c r="EF40" s="37">
        <f t="shared" si="202"/>
        <v>1</v>
      </c>
      <c r="EG40" s="37">
        <f t="shared" si="79"/>
        <v>999999</v>
      </c>
      <c r="EH40" s="37" t="str">
        <f t="shared" si="128"/>
        <v/>
      </c>
      <c r="EJ40" s="35" t="str">
        <f t="shared" si="203"/>
        <v>令和33年分</v>
      </c>
      <c r="EK40" s="35">
        <f t="shared" si="117"/>
        <v>2051</v>
      </c>
      <c r="EL40" s="36">
        <f t="shared" si="118"/>
        <v>1000000</v>
      </c>
      <c r="EM40" s="37">
        <f t="shared" si="204"/>
        <v>1000000</v>
      </c>
      <c r="EN40" s="37">
        <f t="shared" si="205"/>
        <v>999999</v>
      </c>
      <c r="EO40" s="37">
        <f t="shared" si="206"/>
        <v>1</v>
      </c>
      <c r="EP40" s="37">
        <f t="shared" si="207"/>
        <v>999999</v>
      </c>
      <c r="EQ40" s="37">
        <f t="shared" si="208"/>
        <v>1</v>
      </c>
      <c r="ER40" s="37">
        <f t="shared" si="209"/>
        <v>0</v>
      </c>
      <c r="ES40" s="37">
        <f t="shared" si="210"/>
        <v>109913</v>
      </c>
      <c r="ET40" s="37">
        <f t="shared" si="211"/>
        <v>54957</v>
      </c>
      <c r="EU40" s="37">
        <f t="shared" si="212"/>
        <v>0</v>
      </c>
      <c r="EV40" s="38">
        <f t="shared" si="213"/>
        <v>7</v>
      </c>
      <c r="EW40" s="39">
        <f t="shared" si="214"/>
        <v>0.35699999999999998</v>
      </c>
      <c r="EX40" s="39">
        <f t="shared" si="215"/>
        <v>0.5</v>
      </c>
      <c r="EY40" s="40">
        <f t="shared" si="216"/>
        <v>5.4960000000000002E-2</v>
      </c>
      <c r="EZ40" s="41">
        <f t="shared" si="217"/>
        <v>54960</v>
      </c>
      <c r="FA40" s="41" t="str">
        <f t="shared" si="218"/>
        <v>改定</v>
      </c>
      <c r="FB40" s="41"/>
      <c r="FC40" s="45">
        <f t="shared" si="219"/>
        <v>0.5</v>
      </c>
      <c r="FD40" s="44">
        <f>12</f>
        <v>12</v>
      </c>
      <c r="FE40" s="37">
        <f t="shared" si="220"/>
        <v>0</v>
      </c>
      <c r="FF40" s="37"/>
      <c r="FG40" s="37">
        <f t="shared" si="221"/>
        <v>0</v>
      </c>
      <c r="FH40" s="37">
        <f t="shared" si="222"/>
        <v>0</v>
      </c>
      <c r="FI40" s="43">
        <f t="shared" si="223"/>
        <v>1</v>
      </c>
      <c r="FJ40" s="41">
        <f t="shared" si="224"/>
        <v>0</v>
      </c>
      <c r="FK40" s="37">
        <f t="shared" si="225"/>
        <v>1</v>
      </c>
      <c r="FL40" s="37">
        <f t="shared" si="94"/>
        <v>999999</v>
      </c>
      <c r="FM40" s="37"/>
      <c r="FO40" s="35" t="str">
        <f t="shared" si="226"/>
        <v>令和33年分</v>
      </c>
      <c r="FP40" s="35">
        <f t="shared" si="119"/>
        <v>2051</v>
      </c>
      <c r="FQ40" s="36">
        <f t="shared" si="120"/>
        <v>1000000</v>
      </c>
      <c r="FR40" s="37">
        <f t="shared" si="227"/>
        <v>1000000</v>
      </c>
      <c r="FS40" s="37">
        <f t="shared" si="228"/>
        <v>999999</v>
      </c>
      <c r="FT40" s="37">
        <f t="shared" si="229"/>
        <v>1</v>
      </c>
      <c r="FU40" s="37">
        <f t="shared" si="230"/>
        <v>999999</v>
      </c>
      <c r="FV40" s="37">
        <f t="shared" si="231"/>
        <v>1</v>
      </c>
      <c r="FW40" s="37">
        <f t="shared" si="232"/>
        <v>0</v>
      </c>
      <c r="FX40" s="37">
        <f t="shared" si="233"/>
        <v>259891</v>
      </c>
      <c r="FY40" s="37">
        <f t="shared" si="234"/>
        <v>86804</v>
      </c>
      <c r="FZ40" s="37">
        <f t="shared" si="235"/>
        <v>0</v>
      </c>
      <c r="GA40" s="38">
        <f t="shared" si="236"/>
        <v>7</v>
      </c>
      <c r="GB40" s="39">
        <f t="shared" si="44"/>
        <v>0.28599999999999998</v>
      </c>
      <c r="GC40" s="39">
        <f t="shared" si="237"/>
        <v>0.33400000000000002</v>
      </c>
      <c r="GD40" s="40">
        <f t="shared" si="238"/>
        <v>8.6800000000000002E-2</v>
      </c>
      <c r="GE40" s="41">
        <f t="shared" si="239"/>
        <v>86800</v>
      </c>
      <c r="GF40" s="41" t="str">
        <f t="shared" si="240"/>
        <v>改定</v>
      </c>
      <c r="GG40" s="41"/>
      <c r="GH40" s="45">
        <f t="shared" si="241"/>
        <v>0.33400000000000002</v>
      </c>
      <c r="GI40" s="44">
        <f>12</f>
        <v>12</v>
      </c>
      <c r="GJ40" s="37">
        <f t="shared" si="242"/>
        <v>0</v>
      </c>
      <c r="GK40" s="37"/>
      <c r="GL40" s="37">
        <f t="shared" si="243"/>
        <v>0</v>
      </c>
      <c r="GM40" s="37">
        <f t="shared" si="244"/>
        <v>0</v>
      </c>
      <c r="GN40" s="43">
        <f t="shared" si="245"/>
        <v>1</v>
      </c>
      <c r="GO40" s="41">
        <f t="shared" si="246"/>
        <v>0</v>
      </c>
      <c r="GP40" s="37">
        <f t="shared" si="247"/>
        <v>1</v>
      </c>
      <c r="GQ40" s="37">
        <f t="shared" si="109"/>
        <v>999999</v>
      </c>
      <c r="GR40" s="37"/>
    </row>
    <row r="41" spans="2:200" ht="15" customHeight="1">
      <c r="B41" s="81">
        <v>34</v>
      </c>
      <c r="C41" s="82" t="str">
        <f t="shared" si="248"/>
        <v>令和34年分</v>
      </c>
      <c r="D41" s="41">
        <f ca="1">OFFSET(S41,VLOOKUP($L$3,各種設定!$E$2:$F$8,2,FALSE),VLOOKUP($L$3,各種設定!$E$2:$G$8,3,FALSE))</f>
        <v>1000000</v>
      </c>
      <c r="E41" s="41">
        <f ca="1">OFFSET(AB41,VLOOKUP($L$3,各種設定!$E$2:$F$8,2,FALSE),VLOOKUP($L$3,各種設定!$E$2:$G$8,3,FALSE))</f>
        <v>7</v>
      </c>
      <c r="F41" s="45">
        <f ca="1">OFFSET(AI41,VLOOKUP($L$3,各種設定!$E$2:$F$8,2,FALSE),VLOOKUP($L$3,各種設定!$E$2:$G$8,3,FALSE))</f>
        <v>0.14299999999999999</v>
      </c>
      <c r="G41" s="41">
        <f ca="1">OFFSET(AJ41,VLOOKUP($L$3,各種設定!$E$2:$F$8,2,FALSE),VLOOKUP($L$3,各種設定!$E$2:$G$8,3,FALSE))</f>
        <v>12</v>
      </c>
      <c r="H41" s="41">
        <f ca="1">OFFSET(AK41,VLOOKUP($L$3,各種設定!$E$2:$F$8,2,FALSE),VLOOKUP($L$3,各種設定!$E$2:$G$8,3,FALSE))</f>
        <v>0</v>
      </c>
      <c r="I41" s="78"/>
      <c r="J41" s="41">
        <f ca="1">OFFSET(AN41,VLOOKUP($L$3,各種設定!$E$2:$F$8,2,FALSE),VLOOKUP($L$3,各種設定!$E$2:$G$8,3,FALSE))</f>
        <v>0</v>
      </c>
      <c r="K41" s="83">
        <f t="shared" si="110"/>
        <v>1</v>
      </c>
      <c r="L41" s="41">
        <f ca="1">OFFSET(AP41,VLOOKUP($L$3,各種設定!$E$2:$F$8,2,FALSE),VLOOKUP($L$3,各種設定!$E$2:$G$8,3,FALSE))</f>
        <v>0</v>
      </c>
      <c r="M41" s="41">
        <f ca="1">OFFSET(AQ41,VLOOKUP($L$3,各種設定!$E$2:$F$8,2,FALSE),VLOOKUP($L$3,各種設定!$E$2:$G$8,3,FALSE))</f>
        <v>1</v>
      </c>
      <c r="N41" s="84">
        <f ca="1">OFFSET(AS41,VLOOKUP($L$3,各種設定!$E$2:$F$8,2,FALSE),VLOOKUP($L$3,各種設定!$E$2:$G$8,3,FALSE))</f>
        <v>0</v>
      </c>
      <c r="P41" s="35" t="str">
        <f t="shared" si="151"/>
        <v>令和34年分</v>
      </c>
      <c r="Q41" s="35">
        <f t="shared" si="121"/>
        <v>2052</v>
      </c>
      <c r="R41" s="36">
        <f t="shared" ref="R41:R67" si="250">R40</f>
        <v>1000000</v>
      </c>
      <c r="S41" s="37">
        <f t="shared" ref="S41:S67" si="251">S40</f>
        <v>1000000</v>
      </c>
      <c r="T41" s="37">
        <f t="shared" si="152"/>
        <v>999999</v>
      </c>
      <c r="U41" s="38"/>
      <c r="V41" s="37">
        <f t="shared" si="153"/>
        <v>999999</v>
      </c>
      <c r="W41" s="37">
        <f t="shared" si="154"/>
        <v>1</v>
      </c>
      <c r="X41" s="38"/>
      <c r="Y41" s="38"/>
      <c r="Z41" s="38"/>
      <c r="AA41" s="38"/>
      <c r="AB41" s="38"/>
      <c r="AC41" s="39"/>
      <c r="AD41" s="39"/>
      <c r="AE41" s="40"/>
      <c r="AF41" s="41"/>
      <c r="AG41" s="41"/>
      <c r="AH41" s="41"/>
      <c r="AI41" s="38"/>
      <c r="AJ41" s="38"/>
      <c r="AK41" s="38"/>
      <c r="AL41" s="38"/>
      <c r="AM41" s="38"/>
      <c r="AN41" s="38"/>
      <c r="AO41" s="38"/>
      <c r="AP41" s="38"/>
      <c r="AQ41" s="37">
        <f t="shared" si="155"/>
        <v>1</v>
      </c>
      <c r="AR41" s="37">
        <f t="shared" ref="AR41:AR67" si="252">AR40+AK41</f>
        <v>999999</v>
      </c>
      <c r="AS41" s="38"/>
      <c r="AU41" s="35" t="str">
        <f t="shared" si="156"/>
        <v>令和34年分</v>
      </c>
      <c r="AV41" s="35">
        <f t="shared" si="144"/>
        <v>2052</v>
      </c>
      <c r="AW41" s="36">
        <f t="shared" si="145"/>
        <v>1000000</v>
      </c>
      <c r="AX41" s="37">
        <f t="shared" si="157"/>
        <v>900000</v>
      </c>
      <c r="AY41" s="37">
        <f t="shared" si="55"/>
        <v>950000</v>
      </c>
      <c r="AZ41" s="37">
        <f t="shared" si="158"/>
        <v>127800</v>
      </c>
      <c r="BA41" s="37">
        <f t="shared" si="159"/>
        <v>999999</v>
      </c>
      <c r="BB41" s="37">
        <f t="shared" si="160"/>
        <v>1</v>
      </c>
      <c r="BC41" s="37">
        <f t="shared" si="161"/>
        <v>0</v>
      </c>
      <c r="BD41" s="37">
        <f t="shared" si="127"/>
        <v>0</v>
      </c>
      <c r="BE41" s="37">
        <f t="shared" si="162"/>
        <v>0</v>
      </c>
      <c r="BF41" s="37">
        <f t="shared" si="163"/>
        <v>0</v>
      </c>
      <c r="BG41" s="38">
        <f t="shared" si="249"/>
        <v>7</v>
      </c>
      <c r="BH41" s="39"/>
      <c r="BI41" s="39"/>
      <c r="BJ41" s="40"/>
      <c r="BK41" s="41"/>
      <c r="BL41" s="41"/>
      <c r="BM41" s="41"/>
      <c r="BN41" s="38">
        <f t="shared" si="164"/>
        <v>0.14199999999999999</v>
      </c>
      <c r="BO41" s="44">
        <f>12</f>
        <v>12</v>
      </c>
      <c r="BP41" s="37">
        <f t="shared" si="165"/>
        <v>0</v>
      </c>
      <c r="BQ41" s="37"/>
      <c r="BR41" s="37">
        <f t="shared" si="166"/>
        <v>0</v>
      </c>
      <c r="BS41" s="37">
        <f t="shared" si="167"/>
        <v>0</v>
      </c>
      <c r="BT41" s="43">
        <f t="shared" si="168"/>
        <v>1</v>
      </c>
      <c r="BU41" s="41">
        <f t="shared" si="169"/>
        <v>0</v>
      </c>
      <c r="BV41" s="37">
        <f t="shared" si="170"/>
        <v>1</v>
      </c>
      <c r="BW41" s="37">
        <f t="shared" ref="BW41:BW67" si="253">BW40+BP41</f>
        <v>999999</v>
      </c>
      <c r="BX41" s="37" t="str">
        <f t="shared" si="126"/>
        <v/>
      </c>
      <c r="BZ41" s="35" t="str">
        <f t="shared" si="171"/>
        <v>令和34年分</v>
      </c>
      <c r="CA41" s="35">
        <f t="shared" si="113"/>
        <v>2052</v>
      </c>
      <c r="CB41" s="36">
        <f t="shared" si="114"/>
        <v>1000000</v>
      </c>
      <c r="CC41" s="37">
        <f t="shared" si="172"/>
        <v>1000000</v>
      </c>
      <c r="CD41" s="37">
        <f t="shared" si="173"/>
        <v>999999</v>
      </c>
      <c r="CE41" s="37">
        <f t="shared" si="174"/>
        <v>143000</v>
      </c>
      <c r="CF41" s="37">
        <f t="shared" si="175"/>
        <v>999999</v>
      </c>
      <c r="CG41" s="37">
        <f t="shared" si="176"/>
        <v>1</v>
      </c>
      <c r="CH41" s="37">
        <f t="shared" si="177"/>
        <v>0</v>
      </c>
      <c r="CI41" s="37"/>
      <c r="CJ41" s="37"/>
      <c r="CK41" s="37">
        <f t="shared" si="178"/>
        <v>0</v>
      </c>
      <c r="CL41" s="38">
        <f t="shared" si="179"/>
        <v>7</v>
      </c>
      <c r="CM41" s="39"/>
      <c r="CN41" s="39"/>
      <c r="CO41" s="40"/>
      <c r="CP41" s="41"/>
      <c r="CQ41" s="41"/>
      <c r="CR41" s="41"/>
      <c r="CS41" s="38">
        <f t="shared" si="180"/>
        <v>0.14299999999999999</v>
      </c>
      <c r="CT41" s="44">
        <f>12</f>
        <v>12</v>
      </c>
      <c r="CU41" s="37">
        <f t="shared" si="181"/>
        <v>0</v>
      </c>
      <c r="CV41" s="37"/>
      <c r="CW41" s="37">
        <f t="shared" si="182"/>
        <v>0</v>
      </c>
      <c r="CX41" s="37">
        <f t="shared" si="183"/>
        <v>0</v>
      </c>
      <c r="CY41" s="43">
        <f t="shared" si="184"/>
        <v>1</v>
      </c>
      <c r="CZ41" s="41">
        <f t="shared" si="185"/>
        <v>0</v>
      </c>
      <c r="DA41" s="37">
        <f t="shared" si="186"/>
        <v>1</v>
      </c>
      <c r="DB41" s="37">
        <f t="shared" ref="DB41:DB67" si="254">DB40+CU41</f>
        <v>999999</v>
      </c>
      <c r="DC41" s="37"/>
      <c r="DE41" s="35" t="str">
        <f t="shared" si="187"/>
        <v>令和34年分</v>
      </c>
      <c r="DF41" s="35">
        <f t="shared" si="115"/>
        <v>2052</v>
      </c>
      <c r="DG41" s="36">
        <f t="shared" si="116"/>
        <v>1000000</v>
      </c>
      <c r="DH41" s="37">
        <f t="shared" si="188"/>
        <v>1000000</v>
      </c>
      <c r="DI41" s="37">
        <f t="shared" si="69"/>
        <v>950000</v>
      </c>
      <c r="DJ41" s="37">
        <f t="shared" si="189"/>
        <v>1</v>
      </c>
      <c r="DK41" s="37">
        <f t="shared" si="190"/>
        <v>999999</v>
      </c>
      <c r="DL41" s="37">
        <f t="shared" si="191"/>
        <v>1</v>
      </c>
      <c r="DM41" s="37">
        <f t="shared" si="192"/>
        <v>0</v>
      </c>
      <c r="DN41" s="37">
        <f t="shared" si="130"/>
        <v>0</v>
      </c>
      <c r="DO41" s="37">
        <f t="shared" si="193"/>
        <v>0</v>
      </c>
      <c r="DP41" s="37">
        <f t="shared" si="194"/>
        <v>0</v>
      </c>
      <c r="DQ41" s="38">
        <f t="shared" si="195"/>
        <v>7</v>
      </c>
      <c r="DR41" s="39"/>
      <c r="DS41" s="39"/>
      <c r="DT41" s="40"/>
      <c r="DU41" s="41"/>
      <c r="DV41" s="41"/>
      <c r="DW41" s="41"/>
      <c r="DX41" s="38">
        <f t="shared" si="196"/>
        <v>0.28000000000000003</v>
      </c>
      <c r="DY41" s="44">
        <f>12</f>
        <v>12</v>
      </c>
      <c r="DZ41" s="37">
        <f t="shared" si="197"/>
        <v>0</v>
      </c>
      <c r="EA41" s="37"/>
      <c r="EB41" s="37">
        <f t="shared" si="198"/>
        <v>0</v>
      </c>
      <c r="EC41" s="37">
        <f t="shared" si="199"/>
        <v>0</v>
      </c>
      <c r="ED41" s="43">
        <f t="shared" si="200"/>
        <v>1</v>
      </c>
      <c r="EE41" s="41">
        <f t="shared" si="201"/>
        <v>0</v>
      </c>
      <c r="EF41" s="37">
        <f t="shared" si="202"/>
        <v>1</v>
      </c>
      <c r="EG41" s="37">
        <f t="shared" ref="EG41:EG67" si="255">EG40+DZ41</f>
        <v>999999</v>
      </c>
      <c r="EH41" s="37" t="str">
        <f t="shared" si="128"/>
        <v/>
      </c>
      <c r="EJ41" s="35" t="str">
        <f t="shared" si="203"/>
        <v>令和34年分</v>
      </c>
      <c r="EK41" s="35">
        <f t="shared" si="117"/>
        <v>2052</v>
      </c>
      <c r="EL41" s="36">
        <f t="shared" si="118"/>
        <v>1000000</v>
      </c>
      <c r="EM41" s="37">
        <f t="shared" si="204"/>
        <v>1000000</v>
      </c>
      <c r="EN41" s="37">
        <f t="shared" si="205"/>
        <v>999999</v>
      </c>
      <c r="EO41" s="37">
        <f t="shared" si="206"/>
        <v>1</v>
      </c>
      <c r="EP41" s="37">
        <f t="shared" si="207"/>
        <v>999999</v>
      </c>
      <c r="EQ41" s="37">
        <f t="shared" si="208"/>
        <v>1</v>
      </c>
      <c r="ER41" s="37">
        <f t="shared" si="209"/>
        <v>0</v>
      </c>
      <c r="ES41" s="37">
        <f t="shared" si="210"/>
        <v>109913</v>
      </c>
      <c r="ET41" s="37">
        <f t="shared" si="211"/>
        <v>54957</v>
      </c>
      <c r="EU41" s="37">
        <f t="shared" si="212"/>
        <v>0</v>
      </c>
      <c r="EV41" s="38">
        <f t="shared" si="213"/>
        <v>7</v>
      </c>
      <c r="EW41" s="39">
        <f t="shared" si="214"/>
        <v>0.35699999999999998</v>
      </c>
      <c r="EX41" s="39">
        <f t="shared" si="215"/>
        <v>0.5</v>
      </c>
      <c r="EY41" s="40">
        <f t="shared" si="216"/>
        <v>5.4960000000000002E-2</v>
      </c>
      <c r="EZ41" s="41">
        <f t="shared" si="217"/>
        <v>54960</v>
      </c>
      <c r="FA41" s="41" t="str">
        <f t="shared" si="218"/>
        <v>改定</v>
      </c>
      <c r="FB41" s="41"/>
      <c r="FC41" s="45">
        <f t="shared" si="219"/>
        <v>0.5</v>
      </c>
      <c r="FD41" s="44">
        <f>12</f>
        <v>12</v>
      </c>
      <c r="FE41" s="37">
        <f t="shared" si="220"/>
        <v>0</v>
      </c>
      <c r="FF41" s="37"/>
      <c r="FG41" s="37">
        <f t="shared" si="221"/>
        <v>0</v>
      </c>
      <c r="FH41" s="37">
        <f t="shared" si="222"/>
        <v>0</v>
      </c>
      <c r="FI41" s="43">
        <f t="shared" si="223"/>
        <v>1</v>
      </c>
      <c r="FJ41" s="41">
        <f t="shared" si="224"/>
        <v>0</v>
      </c>
      <c r="FK41" s="37">
        <f t="shared" si="225"/>
        <v>1</v>
      </c>
      <c r="FL41" s="37">
        <f t="shared" ref="FL41:FL67" si="256">FL40+FE41</f>
        <v>999999</v>
      </c>
      <c r="FM41" s="37"/>
      <c r="FO41" s="35" t="str">
        <f t="shared" si="226"/>
        <v>令和34年分</v>
      </c>
      <c r="FP41" s="35">
        <f t="shared" si="119"/>
        <v>2052</v>
      </c>
      <c r="FQ41" s="36">
        <f t="shared" si="120"/>
        <v>1000000</v>
      </c>
      <c r="FR41" s="37">
        <f t="shared" si="227"/>
        <v>1000000</v>
      </c>
      <c r="FS41" s="37">
        <f t="shared" si="228"/>
        <v>999999</v>
      </c>
      <c r="FT41" s="37">
        <f t="shared" si="229"/>
        <v>1</v>
      </c>
      <c r="FU41" s="37">
        <f t="shared" si="230"/>
        <v>999999</v>
      </c>
      <c r="FV41" s="37">
        <f t="shared" si="231"/>
        <v>1</v>
      </c>
      <c r="FW41" s="37">
        <f t="shared" si="232"/>
        <v>0</v>
      </c>
      <c r="FX41" s="37">
        <f t="shared" si="233"/>
        <v>259891</v>
      </c>
      <c r="FY41" s="37">
        <f t="shared" si="234"/>
        <v>86804</v>
      </c>
      <c r="FZ41" s="37">
        <f t="shared" si="235"/>
        <v>0</v>
      </c>
      <c r="GA41" s="38">
        <f t="shared" si="236"/>
        <v>7</v>
      </c>
      <c r="GB41" s="39">
        <f t="shared" si="44"/>
        <v>0.28599999999999998</v>
      </c>
      <c r="GC41" s="39">
        <f t="shared" si="237"/>
        <v>0.33400000000000002</v>
      </c>
      <c r="GD41" s="40">
        <f t="shared" si="238"/>
        <v>8.6800000000000002E-2</v>
      </c>
      <c r="GE41" s="41">
        <f t="shared" si="239"/>
        <v>86800</v>
      </c>
      <c r="GF41" s="41" t="str">
        <f t="shared" si="240"/>
        <v>改定</v>
      </c>
      <c r="GG41" s="41"/>
      <c r="GH41" s="45">
        <f t="shared" si="241"/>
        <v>0.33400000000000002</v>
      </c>
      <c r="GI41" s="44">
        <f>12</f>
        <v>12</v>
      </c>
      <c r="GJ41" s="37">
        <f t="shared" si="242"/>
        <v>0</v>
      </c>
      <c r="GK41" s="37"/>
      <c r="GL41" s="37">
        <f t="shared" si="243"/>
        <v>0</v>
      </c>
      <c r="GM41" s="37">
        <f t="shared" si="244"/>
        <v>0</v>
      </c>
      <c r="GN41" s="43">
        <f t="shared" si="245"/>
        <v>1</v>
      </c>
      <c r="GO41" s="41">
        <f t="shared" si="246"/>
        <v>0</v>
      </c>
      <c r="GP41" s="37">
        <f t="shared" si="247"/>
        <v>1</v>
      </c>
      <c r="GQ41" s="37">
        <f t="shared" ref="GQ41:GQ67" si="257">GQ40+GJ41</f>
        <v>999999</v>
      </c>
      <c r="GR41" s="37"/>
    </row>
    <row r="42" spans="2:200" ht="15" customHeight="1">
      <c r="B42" s="81">
        <v>35</v>
      </c>
      <c r="C42" s="82" t="str">
        <f t="shared" si="248"/>
        <v>令和35年分</v>
      </c>
      <c r="D42" s="41">
        <f ca="1">OFFSET(S42,VLOOKUP($L$3,各種設定!$E$2:$F$8,2,FALSE),VLOOKUP($L$3,各種設定!$E$2:$G$8,3,FALSE))</f>
        <v>1000000</v>
      </c>
      <c r="E42" s="41">
        <f ca="1">OFFSET(AB42,VLOOKUP($L$3,各種設定!$E$2:$F$8,2,FALSE),VLOOKUP($L$3,各種設定!$E$2:$G$8,3,FALSE))</f>
        <v>7</v>
      </c>
      <c r="F42" s="45">
        <f ca="1">OFFSET(AI42,VLOOKUP($L$3,各種設定!$E$2:$F$8,2,FALSE),VLOOKUP($L$3,各種設定!$E$2:$G$8,3,FALSE))</f>
        <v>0.14299999999999999</v>
      </c>
      <c r="G42" s="41">
        <f ca="1">OFFSET(AJ42,VLOOKUP($L$3,各種設定!$E$2:$F$8,2,FALSE),VLOOKUP($L$3,各種設定!$E$2:$G$8,3,FALSE))</f>
        <v>12</v>
      </c>
      <c r="H42" s="41">
        <f ca="1">OFFSET(AK42,VLOOKUP($L$3,各種設定!$E$2:$F$8,2,FALSE),VLOOKUP($L$3,各種設定!$E$2:$G$8,3,FALSE))</f>
        <v>0</v>
      </c>
      <c r="I42" s="78"/>
      <c r="J42" s="41">
        <f ca="1">OFFSET(AN42,VLOOKUP($L$3,各種設定!$E$2:$F$8,2,FALSE),VLOOKUP($L$3,各種設定!$E$2:$G$8,3,FALSE))</f>
        <v>0</v>
      </c>
      <c r="K42" s="83">
        <f t="shared" si="110"/>
        <v>1</v>
      </c>
      <c r="L42" s="41">
        <f ca="1">OFFSET(AP42,VLOOKUP($L$3,各種設定!$E$2:$F$8,2,FALSE),VLOOKUP($L$3,各種設定!$E$2:$G$8,3,FALSE))</f>
        <v>0</v>
      </c>
      <c r="M42" s="41">
        <f ca="1">OFFSET(AQ42,VLOOKUP($L$3,各種設定!$E$2:$F$8,2,FALSE),VLOOKUP($L$3,各種設定!$E$2:$G$8,3,FALSE))</f>
        <v>1</v>
      </c>
      <c r="N42" s="84">
        <f ca="1">OFFSET(AS42,VLOOKUP($L$3,各種設定!$E$2:$F$8,2,FALSE),VLOOKUP($L$3,各種設定!$E$2:$G$8,3,FALSE))</f>
        <v>0</v>
      </c>
      <c r="P42" s="35" t="str">
        <f t="shared" si="151"/>
        <v>令和35年分</v>
      </c>
      <c r="Q42" s="35">
        <f t="shared" si="121"/>
        <v>2053</v>
      </c>
      <c r="R42" s="36">
        <f t="shared" si="250"/>
        <v>1000000</v>
      </c>
      <c r="S42" s="37">
        <f t="shared" si="251"/>
        <v>1000000</v>
      </c>
      <c r="T42" s="37">
        <f t="shared" si="152"/>
        <v>999999</v>
      </c>
      <c r="U42" s="38"/>
      <c r="V42" s="37">
        <f t="shared" si="153"/>
        <v>999999</v>
      </c>
      <c r="W42" s="37">
        <f t="shared" si="154"/>
        <v>1</v>
      </c>
      <c r="X42" s="38"/>
      <c r="Y42" s="38"/>
      <c r="Z42" s="38"/>
      <c r="AA42" s="38"/>
      <c r="AB42" s="38"/>
      <c r="AC42" s="39"/>
      <c r="AD42" s="39"/>
      <c r="AE42" s="40"/>
      <c r="AF42" s="41"/>
      <c r="AG42" s="41"/>
      <c r="AH42" s="41"/>
      <c r="AI42" s="38"/>
      <c r="AJ42" s="38"/>
      <c r="AK42" s="38"/>
      <c r="AL42" s="38"/>
      <c r="AM42" s="38"/>
      <c r="AN42" s="38"/>
      <c r="AO42" s="38"/>
      <c r="AP42" s="38"/>
      <c r="AQ42" s="37">
        <f t="shared" si="155"/>
        <v>1</v>
      </c>
      <c r="AR42" s="37">
        <f t="shared" si="252"/>
        <v>999999</v>
      </c>
      <c r="AS42" s="38"/>
      <c r="AU42" s="35" t="str">
        <f t="shared" si="156"/>
        <v>令和35年分</v>
      </c>
      <c r="AV42" s="35">
        <f t="shared" si="144"/>
        <v>2053</v>
      </c>
      <c r="AW42" s="36">
        <f t="shared" si="145"/>
        <v>1000000</v>
      </c>
      <c r="AX42" s="37">
        <f t="shared" si="157"/>
        <v>900000</v>
      </c>
      <c r="AY42" s="37">
        <f t="shared" si="55"/>
        <v>950000</v>
      </c>
      <c r="AZ42" s="37">
        <f t="shared" si="158"/>
        <v>127800</v>
      </c>
      <c r="BA42" s="37">
        <f t="shared" si="159"/>
        <v>999999</v>
      </c>
      <c r="BB42" s="37">
        <f t="shared" si="160"/>
        <v>1</v>
      </c>
      <c r="BC42" s="37">
        <f t="shared" si="161"/>
        <v>0</v>
      </c>
      <c r="BD42" s="37">
        <f t="shared" si="127"/>
        <v>0</v>
      </c>
      <c r="BE42" s="37">
        <f t="shared" si="162"/>
        <v>0</v>
      </c>
      <c r="BF42" s="37">
        <f t="shared" si="163"/>
        <v>0</v>
      </c>
      <c r="BG42" s="38">
        <f t="shared" si="249"/>
        <v>7</v>
      </c>
      <c r="BH42" s="39"/>
      <c r="BI42" s="39"/>
      <c r="BJ42" s="40"/>
      <c r="BK42" s="41"/>
      <c r="BL42" s="41"/>
      <c r="BM42" s="41"/>
      <c r="BN42" s="38">
        <f t="shared" si="164"/>
        <v>0.14199999999999999</v>
      </c>
      <c r="BO42" s="44">
        <f>12</f>
        <v>12</v>
      </c>
      <c r="BP42" s="37">
        <f t="shared" si="165"/>
        <v>0</v>
      </c>
      <c r="BQ42" s="37"/>
      <c r="BR42" s="37">
        <f t="shared" si="166"/>
        <v>0</v>
      </c>
      <c r="BS42" s="37">
        <f t="shared" si="167"/>
        <v>0</v>
      </c>
      <c r="BT42" s="43">
        <f t="shared" si="168"/>
        <v>1</v>
      </c>
      <c r="BU42" s="41">
        <f t="shared" si="169"/>
        <v>0</v>
      </c>
      <c r="BV42" s="37">
        <f t="shared" si="170"/>
        <v>1</v>
      </c>
      <c r="BW42" s="37">
        <f t="shared" si="253"/>
        <v>999999</v>
      </c>
      <c r="BX42" s="37" t="str">
        <f t="shared" si="126"/>
        <v/>
      </c>
      <c r="BZ42" s="35" t="str">
        <f t="shared" si="171"/>
        <v>令和35年分</v>
      </c>
      <c r="CA42" s="35">
        <f t="shared" si="113"/>
        <v>2053</v>
      </c>
      <c r="CB42" s="36">
        <f t="shared" si="114"/>
        <v>1000000</v>
      </c>
      <c r="CC42" s="37">
        <f t="shared" si="172"/>
        <v>1000000</v>
      </c>
      <c r="CD42" s="37">
        <f t="shared" si="173"/>
        <v>999999</v>
      </c>
      <c r="CE42" s="37">
        <f t="shared" si="174"/>
        <v>143000</v>
      </c>
      <c r="CF42" s="37">
        <f t="shared" si="175"/>
        <v>999999</v>
      </c>
      <c r="CG42" s="37">
        <f t="shared" si="176"/>
        <v>1</v>
      </c>
      <c r="CH42" s="37">
        <f t="shared" si="177"/>
        <v>0</v>
      </c>
      <c r="CI42" s="37"/>
      <c r="CJ42" s="37"/>
      <c r="CK42" s="37">
        <f t="shared" si="178"/>
        <v>0</v>
      </c>
      <c r="CL42" s="38">
        <f t="shared" si="179"/>
        <v>7</v>
      </c>
      <c r="CM42" s="39"/>
      <c r="CN42" s="39"/>
      <c r="CO42" s="40"/>
      <c r="CP42" s="41"/>
      <c r="CQ42" s="41"/>
      <c r="CR42" s="41"/>
      <c r="CS42" s="38">
        <f t="shared" si="180"/>
        <v>0.14299999999999999</v>
      </c>
      <c r="CT42" s="44">
        <f>12</f>
        <v>12</v>
      </c>
      <c r="CU42" s="37">
        <f t="shared" si="181"/>
        <v>0</v>
      </c>
      <c r="CV42" s="37"/>
      <c r="CW42" s="37">
        <f t="shared" si="182"/>
        <v>0</v>
      </c>
      <c r="CX42" s="37">
        <f t="shared" si="183"/>
        <v>0</v>
      </c>
      <c r="CY42" s="43">
        <f t="shared" si="184"/>
        <v>1</v>
      </c>
      <c r="CZ42" s="41">
        <f t="shared" si="185"/>
        <v>0</v>
      </c>
      <c r="DA42" s="37">
        <f t="shared" si="186"/>
        <v>1</v>
      </c>
      <c r="DB42" s="37">
        <f t="shared" si="254"/>
        <v>999999</v>
      </c>
      <c r="DC42" s="37"/>
      <c r="DE42" s="35" t="str">
        <f t="shared" si="187"/>
        <v>令和35年分</v>
      </c>
      <c r="DF42" s="35">
        <f t="shared" si="115"/>
        <v>2053</v>
      </c>
      <c r="DG42" s="36">
        <f t="shared" si="116"/>
        <v>1000000</v>
      </c>
      <c r="DH42" s="37">
        <f t="shared" si="188"/>
        <v>1000000</v>
      </c>
      <c r="DI42" s="37">
        <f t="shared" si="69"/>
        <v>950000</v>
      </c>
      <c r="DJ42" s="37">
        <f t="shared" si="189"/>
        <v>1</v>
      </c>
      <c r="DK42" s="37">
        <f t="shared" si="190"/>
        <v>999999</v>
      </c>
      <c r="DL42" s="37">
        <f t="shared" si="191"/>
        <v>1</v>
      </c>
      <c r="DM42" s="37">
        <f t="shared" si="192"/>
        <v>0</v>
      </c>
      <c r="DN42" s="37">
        <f t="shared" si="130"/>
        <v>0</v>
      </c>
      <c r="DO42" s="37">
        <f t="shared" si="193"/>
        <v>0</v>
      </c>
      <c r="DP42" s="37">
        <f t="shared" si="194"/>
        <v>0</v>
      </c>
      <c r="DQ42" s="38">
        <f t="shared" si="195"/>
        <v>7</v>
      </c>
      <c r="DR42" s="39"/>
      <c r="DS42" s="39"/>
      <c r="DT42" s="40"/>
      <c r="DU42" s="41"/>
      <c r="DV42" s="41"/>
      <c r="DW42" s="41"/>
      <c r="DX42" s="38">
        <f t="shared" si="196"/>
        <v>0.28000000000000003</v>
      </c>
      <c r="DY42" s="44">
        <f>12</f>
        <v>12</v>
      </c>
      <c r="DZ42" s="37">
        <f t="shared" si="197"/>
        <v>0</v>
      </c>
      <c r="EA42" s="37"/>
      <c r="EB42" s="37">
        <f t="shared" si="198"/>
        <v>0</v>
      </c>
      <c r="EC42" s="37">
        <f t="shared" si="199"/>
        <v>0</v>
      </c>
      <c r="ED42" s="43">
        <f t="shared" si="200"/>
        <v>1</v>
      </c>
      <c r="EE42" s="41">
        <f t="shared" si="201"/>
        <v>0</v>
      </c>
      <c r="EF42" s="37">
        <f t="shared" si="202"/>
        <v>1</v>
      </c>
      <c r="EG42" s="37">
        <f t="shared" si="255"/>
        <v>999999</v>
      </c>
      <c r="EH42" s="37" t="str">
        <f t="shared" si="128"/>
        <v/>
      </c>
      <c r="EJ42" s="35" t="str">
        <f t="shared" si="203"/>
        <v>令和35年分</v>
      </c>
      <c r="EK42" s="35">
        <f t="shared" si="117"/>
        <v>2053</v>
      </c>
      <c r="EL42" s="36">
        <f t="shared" si="118"/>
        <v>1000000</v>
      </c>
      <c r="EM42" s="37">
        <f t="shared" si="204"/>
        <v>1000000</v>
      </c>
      <c r="EN42" s="37">
        <f t="shared" si="205"/>
        <v>999999</v>
      </c>
      <c r="EO42" s="37">
        <f t="shared" si="206"/>
        <v>1</v>
      </c>
      <c r="EP42" s="37">
        <f t="shared" si="207"/>
        <v>999999</v>
      </c>
      <c r="EQ42" s="37">
        <f t="shared" si="208"/>
        <v>1</v>
      </c>
      <c r="ER42" s="37">
        <f t="shared" si="209"/>
        <v>0</v>
      </c>
      <c r="ES42" s="37">
        <f t="shared" si="210"/>
        <v>109913</v>
      </c>
      <c r="ET42" s="37">
        <f t="shared" si="211"/>
        <v>54957</v>
      </c>
      <c r="EU42" s="37">
        <f t="shared" si="212"/>
        <v>0</v>
      </c>
      <c r="EV42" s="38">
        <f t="shared" si="213"/>
        <v>7</v>
      </c>
      <c r="EW42" s="39">
        <f t="shared" si="214"/>
        <v>0.35699999999999998</v>
      </c>
      <c r="EX42" s="39">
        <f t="shared" si="215"/>
        <v>0.5</v>
      </c>
      <c r="EY42" s="40">
        <f t="shared" si="216"/>
        <v>5.4960000000000002E-2</v>
      </c>
      <c r="EZ42" s="41">
        <f t="shared" si="217"/>
        <v>54960</v>
      </c>
      <c r="FA42" s="41" t="str">
        <f t="shared" si="218"/>
        <v>改定</v>
      </c>
      <c r="FB42" s="41"/>
      <c r="FC42" s="45">
        <f t="shared" si="219"/>
        <v>0.5</v>
      </c>
      <c r="FD42" s="44">
        <f>12</f>
        <v>12</v>
      </c>
      <c r="FE42" s="37">
        <f t="shared" si="220"/>
        <v>0</v>
      </c>
      <c r="FF42" s="37"/>
      <c r="FG42" s="37">
        <f t="shared" si="221"/>
        <v>0</v>
      </c>
      <c r="FH42" s="37">
        <f t="shared" si="222"/>
        <v>0</v>
      </c>
      <c r="FI42" s="43">
        <f t="shared" si="223"/>
        <v>1</v>
      </c>
      <c r="FJ42" s="41">
        <f t="shared" si="224"/>
        <v>0</v>
      </c>
      <c r="FK42" s="37">
        <f t="shared" si="225"/>
        <v>1</v>
      </c>
      <c r="FL42" s="37">
        <f t="shared" si="256"/>
        <v>999999</v>
      </c>
      <c r="FM42" s="37"/>
      <c r="FO42" s="35" t="str">
        <f t="shared" si="226"/>
        <v>令和35年分</v>
      </c>
      <c r="FP42" s="35">
        <f t="shared" si="119"/>
        <v>2053</v>
      </c>
      <c r="FQ42" s="36">
        <f t="shared" si="120"/>
        <v>1000000</v>
      </c>
      <c r="FR42" s="37">
        <f t="shared" si="227"/>
        <v>1000000</v>
      </c>
      <c r="FS42" s="37">
        <f t="shared" si="228"/>
        <v>999999</v>
      </c>
      <c r="FT42" s="37">
        <f t="shared" si="229"/>
        <v>1</v>
      </c>
      <c r="FU42" s="37">
        <f t="shared" si="230"/>
        <v>999999</v>
      </c>
      <c r="FV42" s="37">
        <f t="shared" si="231"/>
        <v>1</v>
      </c>
      <c r="FW42" s="37">
        <f t="shared" si="232"/>
        <v>0</v>
      </c>
      <c r="FX42" s="37">
        <f t="shared" si="233"/>
        <v>259891</v>
      </c>
      <c r="FY42" s="37">
        <f t="shared" si="234"/>
        <v>86804</v>
      </c>
      <c r="FZ42" s="37">
        <f t="shared" si="235"/>
        <v>0</v>
      </c>
      <c r="GA42" s="38">
        <f t="shared" si="236"/>
        <v>7</v>
      </c>
      <c r="GB42" s="39">
        <f t="shared" si="44"/>
        <v>0.28599999999999998</v>
      </c>
      <c r="GC42" s="39">
        <f t="shared" si="237"/>
        <v>0.33400000000000002</v>
      </c>
      <c r="GD42" s="40">
        <f t="shared" si="238"/>
        <v>8.6800000000000002E-2</v>
      </c>
      <c r="GE42" s="41">
        <f t="shared" si="239"/>
        <v>86800</v>
      </c>
      <c r="GF42" s="41" t="str">
        <f t="shared" si="240"/>
        <v>改定</v>
      </c>
      <c r="GG42" s="41"/>
      <c r="GH42" s="45">
        <f t="shared" si="241"/>
        <v>0.33400000000000002</v>
      </c>
      <c r="GI42" s="44">
        <f>12</f>
        <v>12</v>
      </c>
      <c r="GJ42" s="37">
        <f t="shared" si="242"/>
        <v>0</v>
      </c>
      <c r="GK42" s="37"/>
      <c r="GL42" s="37">
        <f t="shared" si="243"/>
        <v>0</v>
      </c>
      <c r="GM42" s="37">
        <f t="shared" si="244"/>
        <v>0</v>
      </c>
      <c r="GN42" s="43">
        <f t="shared" si="245"/>
        <v>1</v>
      </c>
      <c r="GO42" s="41">
        <f t="shared" si="246"/>
        <v>0</v>
      </c>
      <c r="GP42" s="37">
        <f t="shared" si="247"/>
        <v>1</v>
      </c>
      <c r="GQ42" s="37">
        <f t="shared" si="257"/>
        <v>999999</v>
      </c>
      <c r="GR42" s="37"/>
    </row>
    <row r="43" spans="2:200" ht="15" customHeight="1">
      <c r="B43" s="81">
        <v>36</v>
      </c>
      <c r="C43" s="82" t="str">
        <f t="shared" si="248"/>
        <v>令和36年分</v>
      </c>
      <c r="D43" s="41">
        <f ca="1">OFFSET(S43,VLOOKUP($L$3,各種設定!$E$2:$F$8,2,FALSE),VLOOKUP($L$3,各種設定!$E$2:$G$8,3,FALSE))</f>
        <v>1000000</v>
      </c>
      <c r="E43" s="41">
        <f ca="1">OFFSET(AB43,VLOOKUP($L$3,各種設定!$E$2:$F$8,2,FALSE),VLOOKUP($L$3,各種設定!$E$2:$G$8,3,FALSE))</f>
        <v>7</v>
      </c>
      <c r="F43" s="45">
        <f ca="1">OFFSET(AI43,VLOOKUP($L$3,各種設定!$E$2:$F$8,2,FALSE),VLOOKUP($L$3,各種設定!$E$2:$G$8,3,FALSE))</f>
        <v>0.14299999999999999</v>
      </c>
      <c r="G43" s="41">
        <f ca="1">OFFSET(AJ43,VLOOKUP($L$3,各種設定!$E$2:$F$8,2,FALSE),VLOOKUP($L$3,各種設定!$E$2:$G$8,3,FALSE))</f>
        <v>12</v>
      </c>
      <c r="H43" s="41">
        <f ca="1">OFFSET(AK43,VLOOKUP($L$3,各種設定!$E$2:$F$8,2,FALSE),VLOOKUP($L$3,各種設定!$E$2:$G$8,3,FALSE))</f>
        <v>0</v>
      </c>
      <c r="I43" s="78"/>
      <c r="J43" s="41">
        <f ca="1">OFFSET(AN43,VLOOKUP($L$3,各種設定!$E$2:$F$8,2,FALSE),VLOOKUP($L$3,各種設定!$E$2:$G$8,3,FALSE))</f>
        <v>0</v>
      </c>
      <c r="K43" s="83">
        <f t="shared" si="110"/>
        <v>1</v>
      </c>
      <c r="L43" s="41">
        <f ca="1">OFFSET(AP43,VLOOKUP($L$3,各種設定!$E$2:$F$8,2,FALSE),VLOOKUP($L$3,各種設定!$E$2:$G$8,3,FALSE))</f>
        <v>0</v>
      </c>
      <c r="M43" s="41">
        <f ca="1">OFFSET(AQ43,VLOOKUP($L$3,各種設定!$E$2:$F$8,2,FALSE),VLOOKUP($L$3,各種設定!$E$2:$G$8,3,FALSE))</f>
        <v>1</v>
      </c>
      <c r="N43" s="84">
        <f ca="1">OFFSET(AS43,VLOOKUP($L$3,各種設定!$E$2:$F$8,2,FALSE),VLOOKUP($L$3,各種設定!$E$2:$G$8,3,FALSE))</f>
        <v>0</v>
      </c>
      <c r="P43" s="35" t="str">
        <f t="shared" si="151"/>
        <v>令和36年分</v>
      </c>
      <c r="Q43" s="35">
        <f t="shared" si="121"/>
        <v>2054</v>
      </c>
      <c r="R43" s="36">
        <f t="shared" si="250"/>
        <v>1000000</v>
      </c>
      <c r="S43" s="37">
        <f t="shared" si="251"/>
        <v>1000000</v>
      </c>
      <c r="T43" s="37">
        <f t="shared" si="152"/>
        <v>999999</v>
      </c>
      <c r="U43" s="38"/>
      <c r="V43" s="37">
        <f t="shared" si="153"/>
        <v>999999</v>
      </c>
      <c r="W43" s="37">
        <f t="shared" si="154"/>
        <v>1</v>
      </c>
      <c r="X43" s="38"/>
      <c r="Y43" s="38"/>
      <c r="Z43" s="38"/>
      <c r="AA43" s="38"/>
      <c r="AB43" s="38"/>
      <c r="AC43" s="39"/>
      <c r="AD43" s="39"/>
      <c r="AE43" s="40"/>
      <c r="AF43" s="41"/>
      <c r="AG43" s="41"/>
      <c r="AH43" s="41"/>
      <c r="AI43" s="38"/>
      <c r="AJ43" s="38"/>
      <c r="AK43" s="38"/>
      <c r="AL43" s="38"/>
      <c r="AM43" s="38"/>
      <c r="AN43" s="38"/>
      <c r="AO43" s="38"/>
      <c r="AP43" s="38"/>
      <c r="AQ43" s="37">
        <f t="shared" si="155"/>
        <v>1</v>
      </c>
      <c r="AR43" s="37">
        <f t="shared" si="252"/>
        <v>999999</v>
      </c>
      <c r="AS43" s="38"/>
      <c r="AU43" s="35" t="str">
        <f t="shared" si="156"/>
        <v>令和36年分</v>
      </c>
      <c r="AV43" s="35">
        <f t="shared" si="144"/>
        <v>2054</v>
      </c>
      <c r="AW43" s="36">
        <f t="shared" si="145"/>
        <v>1000000</v>
      </c>
      <c r="AX43" s="37">
        <f t="shared" si="157"/>
        <v>900000</v>
      </c>
      <c r="AY43" s="37">
        <f t="shared" si="55"/>
        <v>950000</v>
      </c>
      <c r="AZ43" s="37">
        <f t="shared" si="158"/>
        <v>127800</v>
      </c>
      <c r="BA43" s="37">
        <f t="shared" si="159"/>
        <v>999999</v>
      </c>
      <c r="BB43" s="37">
        <f t="shared" si="160"/>
        <v>1</v>
      </c>
      <c r="BC43" s="37">
        <f t="shared" si="161"/>
        <v>0</v>
      </c>
      <c r="BD43" s="37">
        <f t="shared" si="127"/>
        <v>0</v>
      </c>
      <c r="BE43" s="37">
        <f t="shared" si="162"/>
        <v>0</v>
      </c>
      <c r="BF43" s="37">
        <f t="shared" si="163"/>
        <v>0</v>
      </c>
      <c r="BG43" s="38">
        <f t="shared" si="249"/>
        <v>7</v>
      </c>
      <c r="BH43" s="39"/>
      <c r="BI43" s="39"/>
      <c r="BJ43" s="40"/>
      <c r="BK43" s="41"/>
      <c r="BL43" s="41"/>
      <c r="BM43" s="41"/>
      <c r="BN43" s="38">
        <f t="shared" si="164"/>
        <v>0.14199999999999999</v>
      </c>
      <c r="BO43" s="44">
        <f>12</f>
        <v>12</v>
      </c>
      <c r="BP43" s="37">
        <f t="shared" si="165"/>
        <v>0</v>
      </c>
      <c r="BQ43" s="37"/>
      <c r="BR43" s="37">
        <f t="shared" si="166"/>
        <v>0</v>
      </c>
      <c r="BS43" s="37">
        <f t="shared" si="167"/>
        <v>0</v>
      </c>
      <c r="BT43" s="43">
        <f t="shared" si="168"/>
        <v>1</v>
      </c>
      <c r="BU43" s="41">
        <f t="shared" si="169"/>
        <v>0</v>
      </c>
      <c r="BV43" s="37">
        <f t="shared" si="170"/>
        <v>1</v>
      </c>
      <c r="BW43" s="37">
        <f t="shared" si="253"/>
        <v>999999</v>
      </c>
      <c r="BX43" s="37" t="str">
        <f t="shared" si="126"/>
        <v/>
      </c>
      <c r="BZ43" s="35" t="str">
        <f t="shared" si="171"/>
        <v>令和36年分</v>
      </c>
      <c r="CA43" s="35">
        <f t="shared" si="113"/>
        <v>2054</v>
      </c>
      <c r="CB43" s="36">
        <f t="shared" si="114"/>
        <v>1000000</v>
      </c>
      <c r="CC43" s="37">
        <f t="shared" si="172"/>
        <v>1000000</v>
      </c>
      <c r="CD43" s="37">
        <f t="shared" si="173"/>
        <v>999999</v>
      </c>
      <c r="CE43" s="37">
        <f t="shared" si="174"/>
        <v>143000</v>
      </c>
      <c r="CF43" s="37">
        <f t="shared" si="175"/>
        <v>999999</v>
      </c>
      <c r="CG43" s="37">
        <f t="shared" si="176"/>
        <v>1</v>
      </c>
      <c r="CH43" s="37">
        <f t="shared" si="177"/>
        <v>0</v>
      </c>
      <c r="CI43" s="37"/>
      <c r="CJ43" s="37"/>
      <c r="CK43" s="37">
        <f t="shared" si="178"/>
        <v>0</v>
      </c>
      <c r="CL43" s="38">
        <f t="shared" si="179"/>
        <v>7</v>
      </c>
      <c r="CM43" s="39"/>
      <c r="CN43" s="39"/>
      <c r="CO43" s="40"/>
      <c r="CP43" s="41"/>
      <c r="CQ43" s="41"/>
      <c r="CR43" s="41"/>
      <c r="CS43" s="38">
        <f t="shared" si="180"/>
        <v>0.14299999999999999</v>
      </c>
      <c r="CT43" s="44">
        <f>12</f>
        <v>12</v>
      </c>
      <c r="CU43" s="37">
        <f t="shared" si="181"/>
        <v>0</v>
      </c>
      <c r="CV43" s="37"/>
      <c r="CW43" s="37">
        <f t="shared" si="182"/>
        <v>0</v>
      </c>
      <c r="CX43" s="37">
        <f t="shared" si="183"/>
        <v>0</v>
      </c>
      <c r="CY43" s="43">
        <f t="shared" si="184"/>
        <v>1</v>
      </c>
      <c r="CZ43" s="41">
        <f t="shared" si="185"/>
        <v>0</v>
      </c>
      <c r="DA43" s="37">
        <f t="shared" si="186"/>
        <v>1</v>
      </c>
      <c r="DB43" s="37">
        <f t="shared" si="254"/>
        <v>999999</v>
      </c>
      <c r="DC43" s="37"/>
      <c r="DE43" s="35" t="str">
        <f t="shared" si="187"/>
        <v>令和36年分</v>
      </c>
      <c r="DF43" s="35">
        <f t="shared" si="115"/>
        <v>2054</v>
      </c>
      <c r="DG43" s="36">
        <f t="shared" si="116"/>
        <v>1000000</v>
      </c>
      <c r="DH43" s="37">
        <f t="shared" si="188"/>
        <v>1000000</v>
      </c>
      <c r="DI43" s="37">
        <f t="shared" si="69"/>
        <v>950000</v>
      </c>
      <c r="DJ43" s="37">
        <f t="shared" si="189"/>
        <v>1</v>
      </c>
      <c r="DK43" s="37">
        <f t="shared" si="190"/>
        <v>999999</v>
      </c>
      <c r="DL43" s="37">
        <f t="shared" si="191"/>
        <v>1</v>
      </c>
      <c r="DM43" s="37">
        <f t="shared" si="192"/>
        <v>0</v>
      </c>
      <c r="DN43" s="37">
        <f t="shared" si="130"/>
        <v>0</v>
      </c>
      <c r="DO43" s="37">
        <f t="shared" si="193"/>
        <v>0</v>
      </c>
      <c r="DP43" s="37">
        <f t="shared" si="194"/>
        <v>0</v>
      </c>
      <c r="DQ43" s="38">
        <f t="shared" si="195"/>
        <v>7</v>
      </c>
      <c r="DR43" s="39"/>
      <c r="DS43" s="39"/>
      <c r="DT43" s="40"/>
      <c r="DU43" s="41"/>
      <c r="DV43" s="41"/>
      <c r="DW43" s="41"/>
      <c r="DX43" s="38">
        <f t="shared" si="196"/>
        <v>0.28000000000000003</v>
      </c>
      <c r="DY43" s="44">
        <f>12</f>
        <v>12</v>
      </c>
      <c r="DZ43" s="37">
        <f t="shared" si="197"/>
        <v>0</v>
      </c>
      <c r="EA43" s="37"/>
      <c r="EB43" s="37">
        <f t="shared" si="198"/>
        <v>0</v>
      </c>
      <c r="EC43" s="37">
        <f t="shared" si="199"/>
        <v>0</v>
      </c>
      <c r="ED43" s="43">
        <f t="shared" si="200"/>
        <v>1</v>
      </c>
      <c r="EE43" s="41">
        <f t="shared" si="201"/>
        <v>0</v>
      </c>
      <c r="EF43" s="37">
        <f t="shared" si="202"/>
        <v>1</v>
      </c>
      <c r="EG43" s="37">
        <f t="shared" si="255"/>
        <v>999999</v>
      </c>
      <c r="EH43" s="37" t="str">
        <f t="shared" si="128"/>
        <v/>
      </c>
      <c r="EJ43" s="35" t="str">
        <f t="shared" si="203"/>
        <v>令和36年分</v>
      </c>
      <c r="EK43" s="35">
        <f t="shared" si="117"/>
        <v>2054</v>
      </c>
      <c r="EL43" s="36">
        <f t="shared" si="118"/>
        <v>1000000</v>
      </c>
      <c r="EM43" s="37">
        <f t="shared" si="204"/>
        <v>1000000</v>
      </c>
      <c r="EN43" s="37">
        <f t="shared" si="205"/>
        <v>999999</v>
      </c>
      <c r="EO43" s="37">
        <f t="shared" si="206"/>
        <v>1</v>
      </c>
      <c r="EP43" s="37">
        <f t="shared" si="207"/>
        <v>999999</v>
      </c>
      <c r="EQ43" s="37">
        <f t="shared" si="208"/>
        <v>1</v>
      </c>
      <c r="ER43" s="37">
        <f t="shared" si="209"/>
        <v>0</v>
      </c>
      <c r="ES43" s="37">
        <f t="shared" si="210"/>
        <v>109913</v>
      </c>
      <c r="ET43" s="37">
        <f t="shared" si="211"/>
        <v>54957</v>
      </c>
      <c r="EU43" s="37">
        <f t="shared" si="212"/>
        <v>0</v>
      </c>
      <c r="EV43" s="38">
        <f t="shared" si="213"/>
        <v>7</v>
      </c>
      <c r="EW43" s="39">
        <f t="shared" si="214"/>
        <v>0.35699999999999998</v>
      </c>
      <c r="EX43" s="39">
        <f t="shared" si="215"/>
        <v>0.5</v>
      </c>
      <c r="EY43" s="40">
        <f t="shared" si="216"/>
        <v>5.4960000000000002E-2</v>
      </c>
      <c r="EZ43" s="41">
        <f t="shared" si="217"/>
        <v>54960</v>
      </c>
      <c r="FA43" s="41" t="str">
        <f t="shared" si="218"/>
        <v>改定</v>
      </c>
      <c r="FB43" s="41"/>
      <c r="FC43" s="45">
        <f t="shared" si="219"/>
        <v>0.5</v>
      </c>
      <c r="FD43" s="44">
        <f>12</f>
        <v>12</v>
      </c>
      <c r="FE43" s="37">
        <f t="shared" si="220"/>
        <v>0</v>
      </c>
      <c r="FF43" s="37"/>
      <c r="FG43" s="37">
        <f t="shared" si="221"/>
        <v>0</v>
      </c>
      <c r="FH43" s="37">
        <f t="shared" si="222"/>
        <v>0</v>
      </c>
      <c r="FI43" s="43">
        <f t="shared" si="223"/>
        <v>1</v>
      </c>
      <c r="FJ43" s="41">
        <f t="shared" si="224"/>
        <v>0</v>
      </c>
      <c r="FK43" s="37">
        <f t="shared" si="225"/>
        <v>1</v>
      </c>
      <c r="FL43" s="37">
        <f t="shared" si="256"/>
        <v>999999</v>
      </c>
      <c r="FM43" s="37"/>
      <c r="FO43" s="35" t="str">
        <f t="shared" si="226"/>
        <v>令和36年分</v>
      </c>
      <c r="FP43" s="35">
        <f t="shared" si="119"/>
        <v>2054</v>
      </c>
      <c r="FQ43" s="36">
        <f t="shared" si="120"/>
        <v>1000000</v>
      </c>
      <c r="FR43" s="37">
        <f t="shared" si="227"/>
        <v>1000000</v>
      </c>
      <c r="FS43" s="37">
        <f t="shared" si="228"/>
        <v>999999</v>
      </c>
      <c r="FT43" s="37">
        <f t="shared" si="229"/>
        <v>1</v>
      </c>
      <c r="FU43" s="37">
        <f t="shared" si="230"/>
        <v>999999</v>
      </c>
      <c r="FV43" s="37">
        <f t="shared" si="231"/>
        <v>1</v>
      </c>
      <c r="FW43" s="37">
        <f t="shared" si="232"/>
        <v>0</v>
      </c>
      <c r="FX43" s="37">
        <f t="shared" si="233"/>
        <v>259891</v>
      </c>
      <c r="FY43" s="37">
        <f t="shared" si="234"/>
        <v>86804</v>
      </c>
      <c r="FZ43" s="37">
        <f t="shared" si="235"/>
        <v>0</v>
      </c>
      <c r="GA43" s="38">
        <f t="shared" si="236"/>
        <v>7</v>
      </c>
      <c r="GB43" s="39">
        <f t="shared" si="44"/>
        <v>0.28599999999999998</v>
      </c>
      <c r="GC43" s="39">
        <f t="shared" si="237"/>
        <v>0.33400000000000002</v>
      </c>
      <c r="GD43" s="40">
        <f t="shared" si="238"/>
        <v>8.6800000000000002E-2</v>
      </c>
      <c r="GE43" s="41">
        <f t="shared" si="239"/>
        <v>86800</v>
      </c>
      <c r="GF43" s="41" t="str">
        <f t="shared" si="240"/>
        <v>改定</v>
      </c>
      <c r="GG43" s="41"/>
      <c r="GH43" s="45">
        <f t="shared" si="241"/>
        <v>0.33400000000000002</v>
      </c>
      <c r="GI43" s="44">
        <f>12</f>
        <v>12</v>
      </c>
      <c r="GJ43" s="37">
        <f t="shared" si="242"/>
        <v>0</v>
      </c>
      <c r="GK43" s="37"/>
      <c r="GL43" s="37">
        <f t="shared" si="243"/>
        <v>0</v>
      </c>
      <c r="GM43" s="37">
        <f t="shared" si="244"/>
        <v>0</v>
      </c>
      <c r="GN43" s="43">
        <f t="shared" si="245"/>
        <v>1</v>
      </c>
      <c r="GO43" s="41">
        <f t="shared" si="246"/>
        <v>0</v>
      </c>
      <c r="GP43" s="37">
        <f t="shared" si="247"/>
        <v>1</v>
      </c>
      <c r="GQ43" s="37">
        <f t="shared" si="257"/>
        <v>999999</v>
      </c>
      <c r="GR43" s="37"/>
    </row>
    <row r="44" spans="2:200" ht="15" customHeight="1">
      <c r="B44" s="81">
        <v>37</v>
      </c>
      <c r="C44" s="82" t="str">
        <f t="shared" si="248"/>
        <v>令和37年分</v>
      </c>
      <c r="D44" s="41">
        <f ca="1">OFFSET(S44,VLOOKUP($L$3,各種設定!$E$2:$F$8,2,FALSE),VLOOKUP($L$3,各種設定!$E$2:$G$8,3,FALSE))</f>
        <v>1000000</v>
      </c>
      <c r="E44" s="41">
        <f ca="1">OFFSET(AB44,VLOOKUP($L$3,各種設定!$E$2:$F$8,2,FALSE),VLOOKUP($L$3,各種設定!$E$2:$G$8,3,FALSE))</f>
        <v>7</v>
      </c>
      <c r="F44" s="45">
        <f ca="1">OFFSET(AI44,VLOOKUP($L$3,各種設定!$E$2:$F$8,2,FALSE),VLOOKUP($L$3,各種設定!$E$2:$G$8,3,FALSE))</f>
        <v>0.14299999999999999</v>
      </c>
      <c r="G44" s="41">
        <f ca="1">OFFSET(AJ44,VLOOKUP($L$3,各種設定!$E$2:$F$8,2,FALSE),VLOOKUP($L$3,各種設定!$E$2:$G$8,3,FALSE))</f>
        <v>12</v>
      </c>
      <c r="H44" s="41">
        <f ca="1">OFFSET(AK44,VLOOKUP($L$3,各種設定!$E$2:$F$8,2,FALSE),VLOOKUP($L$3,各種設定!$E$2:$G$8,3,FALSE))</f>
        <v>0</v>
      </c>
      <c r="I44" s="78"/>
      <c r="J44" s="41">
        <f ca="1">OFFSET(AN44,VLOOKUP($L$3,各種設定!$E$2:$F$8,2,FALSE),VLOOKUP($L$3,各種設定!$E$2:$G$8,3,FALSE))</f>
        <v>0</v>
      </c>
      <c r="K44" s="83">
        <f t="shared" si="110"/>
        <v>1</v>
      </c>
      <c r="L44" s="41">
        <f ca="1">OFFSET(AP44,VLOOKUP($L$3,各種設定!$E$2:$F$8,2,FALSE),VLOOKUP($L$3,各種設定!$E$2:$G$8,3,FALSE))</f>
        <v>0</v>
      </c>
      <c r="M44" s="41">
        <f ca="1">OFFSET(AQ44,VLOOKUP($L$3,各種設定!$E$2:$F$8,2,FALSE),VLOOKUP($L$3,各種設定!$E$2:$G$8,3,FALSE))</f>
        <v>1</v>
      </c>
      <c r="N44" s="84">
        <f ca="1">OFFSET(AS44,VLOOKUP($L$3,各種設定!$E$2:$F$8,2,FALSE),VLOOKUP($L$3,各種設定!$E$2:$G$8,3,FALSE))</f>
        <v>0</v>
      </c>
      <c r="P44" s="35" t="str">
        <f t="shared" si="151"/>
        <v>令和37年分</v>
      </c>
      <c r="Q44" s="35">
        <f t="shared" si="121"/>
        <v>2055</v>
      </c>
      <c r="R44" s="36">
        <f t="shared" si="250"/>
        <v>1000000</v>
      </c>
      <c r="S44" s="37">
        <f t="shared" si="251"/>
        <v>1000000</v>
      </c>
      <c r="T44" s="37">
        <f t="shared" si="152"/>
        <v>999999</v>
      </c>
      <c r="U44" s="38"/>
      <c r="V44" s="37">
        <f t="shared" si="153"/>
        <v>999999</v>
      </c>
      <c r="W44" s="37">
        <f t="shared" si="154"/>
        <v>1</v>
      </c>
      <c r="X44" s="38"/>
      <c r="Y44" s="38"/>
      <c r="Z44" s="38"/>
      <c r="AA44" s="38"/>
      <c r="AB44" s="38"/>
      <c r="AC44" s="39"/>
      <c r="AD44" s="39"/>
      <c r="AE44" s="40"/>
      <c r="AF44" s="41"/>
      <c r="AG44" s="41"/>
      <c r="AH44" s="41"/>
      <c r="AI44" s="38"/>
      <c r="AJ44" s="38"/>
      <c r="AK44" s="38"/>
      <c r="AL44" s="38"/>
      <c r="AM44" s="38"/>
      <c r="AN44" s="38"/>
      <c r="AO44" s="38"/>
      <c r="AP44" s="38"/>
      <c r="AQ44" s="37">
        <f t="shared" si="155"/>
        <v>1</v>
      </c>
      <c r="AR44" s="37">
        <f t="shared" si="252"/>
        <v>999999</v>
      </c>
      <c r="AS44" s="38"/>
      <c r="AU44" s="35" t="str">
        <f t="shared" si="156"/>
        <v>令和37年分</v>
      </c>
      <c r="AV44" s="35">
        <f t="shared" si="144"/>
        <v>2055</v>
      </c>
      <c r="AW44" s="36">
        <f t="shared" si="145"/>
        <v>1000000</v>
      </c>
      <c r="AX44" s="37">
        <f t="shared" si="157"/>
        <v>900000</v>
      </c>
      <c r="AY44" s="37">
        <f t="shared" si="55"/>
        <v>950000</v>
      </c>
      <c r="AZ44" s="37">
        <f t="shared" si="158"/>
        <v>127800</v>
      </c>
      <c r="BA44" s="37">
        <f t="shared" si="159"/>
        <v>999999</v>
      </c>
      <c r="BB44" s="37">
        <f t="shared" si="160"/>
        <v>1</v>
      </c>
      <c r="BC44" s="37">
        <f t="shared" si="161"/>
        <v>0</v>
      </c>
      <c r="BD44" s="37">
        <f t="shared" si="127"/>
        <v>0</v>
      </c>
      <c r="BE44" s="37">
        <f t="shared" si="162"/>
        <v>0</v>
      </c>
      <c r="BF44" s="37">
        <f t="shared" si="163"/>
        <v>0</v>
      </c>
      <c r="BG44" s="38">
        <f t="shared" si="249"/>
        <v>7</v>
      </c>
      <c r="BH44" s="39"/>
      <c r="BI44" s="39"/>
      <c r="BJ44" s="40"/>
      <c r="BK44" s="41"/>
      <c r="BL44" s="41"/>
      <c r="BM44" s="41"/>
      <c r="BN44" s="38">
        <f t="shared" si="164"/>
        <v>0.14199999999999999</v>
      </c>
      <c r="BO44" s="44">
        <f>12</f>
        <v>12</v>
      </c>
      <c r="BP44" s="37">
        <f t="shared" si="165"/>
        <v>0</v>
      </c>
      <c r="BQ44" s="37"/>
      <c r="BR44" s="37">
        <f t="shared" si="166"/>
        <v>0</v>
      </c>
      <c r="BS44" s="37">
        <f t="shared" si="167"/>
        <v>0</v>
      </c>
      <c r="BT44" s="43">
        <f t="shared" si="168"/>
        <v>1</v>
      </c>
      <c r="BU44" s="41">
        <f t="shared" si="169"/>
        <v>0</v>
      </c>
      <c r="BV44" s="37">
        <f t="shared" si="170"/>
        <v>1</v>
      </c>
      <c r="BW44" s="37">
        <f t="shared" si="253"/>
        <v>999999</v>
      </c>
      <c r="BX44" s="37" t="str">
        <f t="shared" si="126"/>
        <v/>
      </c>
      <c r="BZ44" s="35" t="str">
        <f t="shared" si="171"/>
        <v>令和37年分</v>
      </c>
      <c r="CA44" s="35">
        <f t="shared" si="113"/>
        <v>2055</v>
      </c>
      <c r="CB44" s="36">
        <f t="shared" si="114"/>
        <v>1000000</v>
      </c>
      <c r="CC44" s="37">
        <f t="shared" si="172"/>
        <v>1000000</v>
      </c>
      <c r="CD44" s="37">
        <f t="shared" si="173"/>
        <v>999999</v>
      </c>
      <c r="CE44" s="37">
        <f t="shared" si="174"/>
        <v>143000</v>
      </c>
      <c r="CF44" s="37">
        <f t="shared" si="175"/>
        <v>999999</v>
      </c>
      <c r="CG44" s="37">
        <f t="shared" si="176"/>
        <v>1</v>
      </c>
      <c r="CH44" s="37">
        <f t="shared" si="177"/>
        <v>0</v>
      </c>
      <c r="CI44" s="37"/>
      <c r="CJ44" s="37"/>
      <c r="CK44" s="37">
        <f t="shared" si="178"/>
        <v>0</v>
      </c>
      <c r="CL44" s="38">
        <f t="shared" si="179"/>
        <v>7</v>
      </c>
      <c r="CM44" s="39"/>
      <c r="CN44" s="39"/>
      <c r="CO44" s="40"/>
      <c r="CP44" s="41"/>
      <c r="CQ44" s="41"/>
      <c r="CR44" s="41"/>
      <c r="CS44" s="38">
        <f t="shared" si="180"/>
        <v>0.14299999999999999</v>
      </c>
      <c r="CT44" s="44">
        <f>12</f>
        <v>12</v>
      </c>
      <c r="CU44" s="37">
        <f t="shared" si="181"/>
        <v>0</v>
      </c>
      <c r="CV44" s="37"/>
      <c r="CW44" s="37">
        <f t="shared" si="182"/>
        <v>0</v>
      </c>
      <c r="CX44" s="37">
        <f t="shared" si="183"/>
        <v>0</v>
      </c>
      <c r="CY44" s="43">
        <f t="shared" si="184"/>
        <v>1</v>
      </c>
      <c r="CZ44" s="41">
        <f t="shared" si="185"/>
        <v>0</v>
      </c>
      <c r="DA44" s="37">
        <f t="shared" si="186"/>
        <v>1</v>
      </c>
      <c r="DB44" s="37">
        <f t="shared" si="254"/>
        <v>999999</v>
      </c>
      <c r="DC44" s="37"/>
      <c r="DE44" s="35" t="str">
        <f t="shared" si="187"/>
        <v>令和37年分</v>
      </c>
      <c r="DF44" s="35">
        <f t="shared" si="115"/>
        <v>2055</v>
      </c>
      <c r="DG44" s="36">
        <f t="shared" si="116"/>
        <v>1000000</v>
      </c>
      <c r="DH44" s="37">
        <f t="shared" si="188"/>
        <v>1000000</v>
      </c>
      <c r="DI44" s="37">
        <f t="shared" si="69"/>
        <v>950000</v>
      </c>
      <c r="DJ44" s="37">
        <f t="shared" si="189"/>
        <v>1</v>
      </c>
      <c r="DK44" s="37">
        <f t="shared" si="190"/>
        <v>999999</v>
      </c>
      <c r="DL44" s="37">
        <f t="shared" si="191"/>
        <v>1</v>
      </c>
      <c r="DM44" s="37">
        <f t="shared" si="192"/>
        <v>0</v>
      </c>
      <c r="DN44" s="37">
        <f t="shared" si="130"/>
        <v>0</v>
      </c>
      <c r="DO44" s="37">
        <f t="shared" si="193"/>
        <v>0</v>
      </c>
      <c r="DP44" s="37">
        <f t="shared" si="194"/>
        <v>0</v>
      </c>
      <c r="DQ44" s="38">
        <f t="shared" si="195"/>
        <v>7</v>
      </c>
      <c r="DR44" s="39"/>
      <c r="DS44" s="39"/>
      <c r="DT44" s="40"/>
      <c r="DU44" s="41"/>
      <c r="DV44" s="41"/>
      <c r="DW44" s="41"/>
      <c r="DX44" s="38">
        <f t="shared" si="196"/>
        <v>0.28000000000000003</v>
      </c>
      <c r="DY44" s="44">
        <f>12</f>
        <v>12</v>
      </c>
      <c r="DZ44" s="37">
        <f t="shared" si="197"/>
        <v>0</v>
      </c>
      <c r="EA44" s="37"/>
      <c r="EB44" s="37">
        <f t="shared" si="198"/>
        <v>0</v>
      </c>
      <c r="EC44" s="37">
        <f t="shared" si="199"/>
        <v>0</v>
      </c>
      <c r="ED44" s="43">
        <f t="shared" si="200"/>
        <v>1</v>
      </c>
      <c r="EE44" s="41">
        <f t="shared" si="201"/>
        <v>0</v>
      </c>
      <c r="EF44" s="37">
        <f t="shared" si="202"/>
        <v>1</v>
      </c>
      <c r="EG44" s="37">
        <f t="shared" si="255"/>
        <v>999999</v>
      </c>
      <c r="EH44" s="37" t="str">
        <f t="shared" si="128"/>
        <v/>
      </c>
      <c r="EJ44" s="35" t="str">
        <f t="shared" si="203"/>
        <v>令和37年分</v>
      </c>
      <c r="EK44" s="35">
        <f t="shared" si="117"/>
        <v>2055</v>
      </c>
      <c r="EL44" s="36">
        <f t="shared" si="118"/>
        <v>1000000</v>
      </c>
      <c r="EM44" s="37">
        <f t="shared" si="204"/>
        <v>1000000</v>
      </c>
      <c r="EN44" s="37">
        <f t="shared" si="205"/>
        <v>999999</v>
      </c>
      <c r="EO44" s="37">
        <f t="shared" si="206"/>
        <v>1</v>
      </c>
      <c r="EP44" s="37">
        <f t="shared" si="207"/>
        <v>999999</v>
      </c>
      <c r="EQ44" s="37">
        <f t="shared" si="208"/>
        <v>1</v>
      </c>
      <c r="ER44" s="37">
        <f t="shared" si="209"/>
        <v>0</v>
      </c>
      <c r="ES44" s="37">
        <f t="shared" si="210"/>
        <v>109913</v>
      </c>
      <c r="ET44" s="37">
        <f t="shared" si="211"/>
        <v>54957</v>
      </c>
      <c r="EU44" s="37">
        <f t="shared" si="212"/>
        <v>0</v>
      </c>
      <c r="EV44" s="38">
        <f t="shared" si="213"/>
        <v>7</v>
      </c>
      <c r="EW44" s="39">
        <f t="shared" si="214"/>
        <v>0.35699999999999998</v>
      </c>
      <c r="EX44" s="39">
        <f t="shared" si="215"/>
        <v>0.5</v>
      </c>
      <c r="EY44" s="40">
        <f t="shared" si="216"/>
        <v>5.4960000000000002E-2</v>
      </c>
      <c r="EZ44" s="41">
        <f t="shared" si="217"/>
        <v>54960</v>
      </c>
      <c r="FA44" s="41" t="str">
        <f t="shared" si="218"/>
        <v>改定</v>
      </c>
      <c r="FB44" s="41"/>
      <c r="FC44" s="45">
        <f t="shared" si="219"/>
        <v>0.5</v>
      </c>
      <c r="FD44" s="44">
        <f>12</f>
        <v>12</v>
      </c>
      <c r="FE44" s="37">
        <f t="shared" si="220"/>
        <v>0</v>
      </c>
      <c r="FF44" s="37"/>
      <c r="FG44" s="37">
        <f t="shared" si="221"/>
        <v>0</v>
      </c>
      <c r="FH44" s="37">
        <f t="shared" si="222"/>
        <v>0</v>
      </c>
      <c r="FI44" s="43">
        <f t="shared" si="223"/>
        <v>1</v>
      </c>
      <c r="FJ44" s="41">
        <f t="shared" si="224"/>
        <v>0</v>
      </c>
      <c r="FK44" s="37">
        <f t="shared" si="225"/>
        <v>1</v>
      </c>
      <c r="FL44" s="37">
        <f t="shared" si="256"/>
        <v>999999</v>
      </c>
      <c r="FM44" s="37"/>
      <c r="FO44" s="35" t="str">
        <f t="shared" si="226"/>
        <v>令和37年分</v>
      </c>
      <c r="FP44" s="35">
        <f t="shared" si="119"/>
        <v>2055</v>
      </c>
      <c r="FQ44" s="36">
        <f t="shared" si="120"/>
        <v>1000000</v>
      </c>
      <c r="FR44" s="37">
        <f t="shared" si="227"/>
        <v>1000000</v>
      </c>
      <c r="FS44" s="37">
        <f t="shared" si="228"/>
        <v>999999</v>
      </c>
      <c r="FT44" s="37">
        <f t="shared" si="229"/>
        <v>1</v>
      </c>
      <c r="FU44" s="37">
        <f t="shared" si="230"/>
        <v>999999</v>
      </c>
      <c r="FV44" s="37">
        <f t="shared" si="231"/>
        <v>1</v>
      </c>
      <c r="FW44" s="37">
        <f t="shared" si="232"/>
        <v>0</v>
      </c>
      <c r="FX44" s="37">
        <f t="shared" si="233"/>
        <v>259891</v>
      </c>
      <c r="FY44" s="37">
        <f t="shared" si="234"/>
        <v>86804</v>
      </c>
      <c r="FZ44" s="37">
        <f t="shared" si="235"/>
        <v>0</v>
      </c>
      <c r="GA44" s="38">
        <f t="shared" si="236"/>
        <v>7</v>
      </c>
      <c r="GB44" s="39">
        <f t="shared" si="44"/>
        <v>0.28599999999999998</v>
      </c>
      <c r="GC44" s="39">
        <f t="shared" si="237"/>
        <v>0.33400000000000002</v>
      </c>
      <c r="GD44" s="40">
        <f t="shared" si="238"/>
        <v>8.6800000000000002E-2</v>
      </c>
      <c r="GE44" s="41">
        <f t="shared" si="239"/>
        <v>86800</v>
      </c>
      <c r="GF44" s="41" t="str">
        <f t="shared" si="240"/>
        <v>改定</v>
      </c>
      <c r="GG44" s="41"/>
      <c r="GH44" s="45">
        <f t="shared" si="241"/>
        <v>0.33400000000000002</v>
      </c>
      <c r="GI44" s="44">
        <f>12</f>
        <v>12</v>
      </c>
      <c r="GJ44" s="37">
        <f t="shared" si="242"/>
        <v>0</v>
      </c>
      <c r="GK44" s="37"/>
      <c r="GL44" s="37">
        <f t="shared" si="243"/>
        <v>0</v>
      </c>
      <c r="GM44" s="37">
        <f t="shared" si="244"/>
        <v>0</v>
      </c>
      <c r="GN44" s="43">
        <f t="shared" si="245"/>
        <v>1</v>
      </c>
      <c r="GO44" s="41">
        <f t="shared" si="246"/>
        <v>0</v>
      </c>
      <c r="GP44" s="37">
        <f t="shared" si="247"/>
        <v>1</v>
      </c>
      <c r="GQ44" s="37">
        <f t="shared" si="257"/>
        <v>999999</v>
      </c>
      <c r="GR44" s="37"/>
    </row>
    <row r="45" spans="2:200" ht="15" customHeight="1">
      <c r="B45" s="81">
        <v>38</v>
      </c>
      <c r="C45" s="82" t="str">
        <f t="shared" si="248"/>
        <v>令和38年分</v>
      </c>
      <c r="D45" s="41">
        <f ca="1">OFFSET(S45,VLOOKUP($L$3,各種設定!$E$2:$F$8,2,FALSE),VLOOKUP($L$3,各種設定!$E$2:$G$8,3,FALSE))</f>
        <v>1000000</v>
      </c>
      <c r="E45" s="41">
        <f ca="1">OFFSET(AB45,VLOOKUP($L$3,各種設定!$E$2:$F$8,2,FALSE),VLOOKUP($L$3,各種設定!$E$2:$G$8,3,FALSE))</f>
        <v>7</v>
      </c>
      <c r="F45" s="45">
        <f ca="1">OFFSET(AI45,VLOOKUP($L$3,各種設定!$E$2:$F$8,2,FALSE),VLOOKUP($L$3,各種設定!$E$2:$G$8,3,FALSE))</f>
        <v>0.14299999999999999</v>
      </c>
      <c r="G45" s="41">
        <f ca="1">OFFSET(AJ45,VLOOKUP($L$3,各種設定!$E$2:$F$8,2,FALSE),VLOOKUP($L$3,各種設定!$E$2:$G$8,3,FALSE))</f>
        <v>12</v>
      </c>
      <c r="H45" s="41">
        <f ca="1">OFFSET(AK45,VLOOKUP($L$3,各種設定!$E$2:$F$8,2,FALSE),VLOOKUP($L$3,各種設定!$E$2:$G$8,3,FALSE))</f>
        <v>0</v>
      </c>
      <c r="I45" s="78"/>
      <c r="J45" s="41">
        <f ca="1">OFFSET(AN45,VLOOKUP($L$3,各種設定!$E$2:$F$8,2,FALSE),VLOOKUP($L$3,各種設定!$E$2:$G$8,3,FALSE))</f>
        <v>0</v>
      </c>
      <c r="K45" s="83">
        <f t="shared" si="110"/>
        <v>1</v>
      </c>
      <c r="L45" s="41">
        <f ca="1">OFFSET(AP45,VLOOKUP($L$3,各種設定!$E$2:$F$8,2,FALSE),VLOOKUP($L$3,各種設定!$E$2:$G$8,3,FALSE))</f>
        <v>0</v>
      </c>
      <c r="M45" s="41">
        <f ca="1">OFFSET(AQ45,VLOOKUP($L$3,各種設定!$E$2:$F$8,2,FALSE),VLOOKUP($L$3,各種設定!$E$2:$G$8,3,FALSE))</f>
        <v>1</v>
      </c>
      <c r="N45" s="84">
        <f ca="1">OFFSET(AS45,VLOOKUP($L$3,各種設定!$E$2:$F$8,2,FALSE),VLOOKUP($L$3,各種設定!$E$2:$G$8,3,FALSE))</f>
        <v>0</v>
      </c>
      <c r="P45" s="35" t="str">
        <f t="shared" si="151"/>
        <v>令和38年分</v>
      </c>
      <c r="Q45" s="35">
        <f t="shared" si="121"/>
        <v>2056</v>
      </c>
      <c r="R45" s="36">
        <f t="shared" si="250"/>
        <v>1000000</v>
      </c>
      <c r="S45" s="37">
        <f t="shared" si="251"/>
        <v>1000000</v>
      </c>
      <c r="T45" s="37">
        <f t="shared" si="152"/>
        <v>999999</v>
      </c>
      <c r="U45" s="38"/>
      <c r="V45" s="37">
        <f t="shared" si="153"/>
        <v>999999</v>
      </c>
      <c r="W45" s="37">
        <f t="shared" si="154"/>
        <v>1</v>
      </c>
      <c r="X45" s="38"/>
      <c r="Y45" s="38"/>
      <c r="Z45" s="38"/>
      <c r="AA45" s="38"/>
      <c r="AB45" s="38"/>
      <c r="AC45" s="39"/>
      <c r="AD45" s="39"/>
      <c r="AE45" s="40"/>
      <c r="AF45" s="41"/>
      <c r="AG45" s="41"/>
      <c r="AH45" s="41"/>
      <c r="AI45" s="38"/>
      <c r="AJ45" s="38"/>
      <c r="AK45" s="38"/>
      <c r="AL45" s="38"/>
      <c r="AM45" s="38"/>
      <c r="AN45" s="38"/>
      <c r="AO45" s="38"/>
      <c r="AP45" s="38"/>
      <c r="AQ45" s="37">
        <f t="shared" si="155"/>
        <v>1</v>
      </c>
      <c r="AR45" s="37">
        <f t="shared" si="252"/>
        <v>999999</v>
      </c>
      <c r="AS45" s="38"/>
      <c r="AU45" s="35" t="str">
        <f t="shared" si="156"/>
        <v>令和38年分</v>
      </c>
      <c r="AV45" s="35">
        <f t="shared" si="144"/>
        <v>2056</v>
      </c>
      <c r="AW45" s="36">
        <f t="shared" si="145"/>
        <v>1000000</v>
      </c>
      <c r="AX45" s="37">
        <f t="shared" si="157"/>
        <v>900000</v>
      </c>
      <c r="AY45" s="37">
        <f t="shared" si="55"/>
        <v>950000</v>
      </c>
      <c r="AZ45" s="37">
        <f t="shared" si="158"/>
        <v>127800</v>
      </c>
      <c r="BA45" s="37">
        <f t="shared" si="159"/>
        <v>999999</v>
      </c>
      <c r="BB45" s="37">
        <f t="shared" si="160"/>
        <v>1</v>
      </c>
      <c r="BC45" s="37">
        <f t="shared" si="161"/>
        <v>0</v>
      </c>
      <c r="BD45" s="37">
        <f t="shared" si="127"/>
        <v>0</v>
      </c>
      <c r="BE45" s="37">
        <f t="shared" si="162"/>
        <v>0</v>
      </c>
      <c r="BF45" s="37">
        <f t="shared" si="163"/>
        <v>0</v>
      </c>
      <c r="BG45" s="38">
        <f t="shared" si="249"/>
        <v>7</v>
      </c>
      <c r="BH45" s="39"/>
      <c r="BI45" s="39"/>
      <c r="BJ45" s="40"/>
      <c r="BK45" s="41"/>
      <c r="BL45" s="41"/>
      <c r="BM45" s="41"/>
      <c r="BN45" s="38">
        <f t="shared" si="164"/>
        <v>0.14199999999999999</v>
      </c>
      <c r="BO45" s="44">
        <f>12</f>
        <v>12</v>
      </c>
      <c r="BP45" s="37">
        <f t="shared" si="165"/>
        <v>0</v>
      </c>
      <c r="BQ45" s="37"/>
      <c r="BR45" s="37">
        <f t="shared" si="166"/>
        <v>0</v>
      </c>
      <c r="BS45" s="37">
        <f t="shared" si="167"/>
        <v>0</v>
      </c>
      <c r="BT45" s="43">
        <f t="shared" si="168"/>
        <v>1</v>
      </c>
      <c r="BU45" s="41">
        <f t="shared" si="169"/>
        <v>0</v>
      </c>
      <c r="BV45" s="37">
        <f t="shared" si="170"/>
        <v>1</v>
      </c>
      <c r="BW45" s="37">
        <f t="shared" si="253"/>
        <v>999999</v>
      </c>
      <c r="BX45" s="37" t="str">
        <f t="shared" si="126"/>
        <v/>
      </c>
      <c r="BZ45" s="35" t="str">
        <f t="shared" si="171"/>
        <v>令和38年分</v>
      </c>
      <c r="CA45" s="35">
        <f t="shared" si="113"/>
        <v>2056</v>
      </c>
      <c r="CB45" s="36">
        <f t="shared" si="114"/>
        <v>1000000</v>
      </c>
      <c r="CC45" s="37">
        <f t="shared" si="172"/>
        <v>1000000</v>
      </c>
      <c r="CD45" s="37">
        <f t="shared" si="173"/>
        <v>999999</v>
      </c>
      <c r="CE45" s="37">
        <f t="shared" si="174"/>
        <v>143000</v>
      </c>
      <c r="CF45" s="37">
        <f t="shared" si="175"/>
        <v>999999</v>
      </c>
      <c r="CG45" s="37">
        <f t="shared" si="176"/>
        <v>1</v>
      </c>
      <c r="CH45" s="37">
        <f t="shared" si="177"/>
        <v>0</v>
      </c>
      <c r="CI45" s="37"/>
      <c r="CJ45" s="37"/>
      <c r="CK45" s="37">
        <f t="shared" si="178"/>
        <v>0</v>
      </c>
      <c r="CL45" s="38">
        <f t="shared" si="179"/>
        <v>7</v>
      </c>
      <c r="CM45" s="39"/>
      <c r="CN45" s="39"/>
      <c r="CO45" s="40"/>
      <c r="CP45" s="41"/>
      <c r="CQ45" s="41"/>
      <c r="CR45" s="41"/>
      <c r="CS45" s="38">
        <f t="shared" si="180"/>
        <v>0.14299999999999999</v>
      </c>
      <c r="CT45" s="44">
        <f>12</f>
        <v>12</v>
      </c>
      <c r="CU45" s="37">
        <f t="shared" si="181"/>
        <v>0</v>
      </c>
      <c r="CV45" s="37"/>
      <c r="CW45" s="37">
        <f t="shared" si="182"/>
        <v>0</v>
      </c>
      <c r="CX45" s="37">
        <f t="shared" si="183"/>
        <v>0</v>
      </c>
      <c r="CY45" s="43">
        <f t="shared" si="184"/>
        <v>1</v>
      </c>
      <c r="CZ45" s="41">
        <f t="shared" si="185"/>
        <v>0</v>
      </c>
      <c r="DA45" s="37">
        <f t="shared" si="186"/>
        <v>1</v>
      </c>
      <c r="DB45" s="37">
        <f t="shared" si="254"/>
        <v>999999</v>
      </c>
      <c r="DC45" s="37"/>
      <c r="DE45" s="35" t="str">
        <f t="shared" si="187"/>
        <v>令和38年分</v>
      </c>
      <c r="DF45" s="35">
        <f t="shared" si="115"/>
        <v>2056</v>
      </c>
      <c r="DG45" s="36">
        <f t="shared" si="116"/>
        <v>1000000</v>
      </c>
      <c r="DH45" s="37">
        <f t="shared" si="188"/>
        <v>1000000</v>
      </c>
      <c r="DI45" s="37">
        <f t="shared" si="69"/>
        <v>950000</v>
      </c>
      <c r="DJ45" s="37">
        <f t="shared" si="189"/>
        <v>1</v>
      </c>
      <c r="DK45" s="37">
        <f t="shared" si="190"/>
        <v>999999</v>
      </c>
      <c r="DL45" s="37">
        <f t="shared" si="191"/>
        <v>1</v>
      </c>
      <c r="DM45" s="37">
        <f t="shared" si="192"/>
        <v>0</v>
      </c>
      <c r="DN45" s="37">
        <f t="shared" si="130"/>
        <v>0</v>
      </c>
      <c r="DO45" s="37">
        <f t="shared" si="193"/>
        <v>0</v>
      </c>
      <c r="DP45" s="37">
        <f t="shared" si="194"/>
        <v>0</v>
      </c>
      <c r="DQ45" s="38">
        <f t="shared" si="195"/>
        <v>7</v>
      </c>
      <c r="DR45" s="39"/>
      <c r="DS45" s="39"/>
      <c r="DT45" s="40"/>
      <c r="DU45" s="41"/>
      <c r="DV45" s="41"/>
      <c r="DW45" s="41"/>
      <c r="DX45" s="38">
        <f t="shared" si="196"/>
        <v>0.28000000000000003</v>
      </c>
      <c r="DY45" s="44">
        <f>12</f>
        <v>12</v>
      </c>
      <c r="DZ45" s="37">
        <f t="shared" si="197"/>
        <v>0</v>
      </c>
      <c r="EA45" s="37"/>
      <c r="EB45" s="37">
        <f t="shared" si="198"/>
        <v>0</v>
      </c>
      <c r="EC45" s="37">
        <f t="shared" si="199"/>
        <v>0</v>
      </c>
      <c r="ED45" s="43">
        <f t="shared" si="200"/>
        <v>1</v>
      </c>
      <c r="EE45" s="41">
        <f t="shared" si="201"/>
        <v>0</v>
      </c>
      <c r="EF45" s="37">
        <f t="shared" si="202"/>
        <v>1</v>
      </c>
      <c r="EG45" s="37">
        <f t="shared" si="255"/>
        <v>999999</v>
      </c>
      <c r="EH45" s="37" t="str">
        <f t="shared" si="128"/>
        <v/>
      </c>
      <c r="EJ45" s="35" t="str">
        <f t="shared" si="203"/>
        <v>令和38年分</v>
      </c>
      <c r="EK45" s="35">
        <f t="shared" si="117"/>
        <v>2056</v>
      </c>
      <c r="EL45" s="36">
        <f t="shared" si="118"/>
        <v>1000000</v>
      </c>
      <c r="EM45" s="37">
        <f t="shared" si="204"/>
        <v>1000000</v>
      </c>
      <c r="EN45" s="37">
        <f t="shared" si="205"/>
        <v>999999</v>
      </c>
      <c r="EO45" s="37">
        <f t="shared" si="206"/>
        <v>1</v>
      </c>
      <c r="EP45" s="37">
        <f t="shared" si="207"/>
        <v>999999</v>
      </c>
      <c r="EQ45" s="37">
        <f t="shared" si="208"/>
        <v>1</v>
      </c>
      <c r="ER45" s="37">
        <f t="shared" si="209"/>
        <v>0</v>
      </c>
      <c r="ES45" s="37">
        <f t="shared" si="210"/>
        <v>109913</v>
      </c>
      <c r="ET45" s="37">
        <f t="shared" si="211"/>
        <v>54957</v>
      </c>
      <c r="EU45" s="37">
        <f t="shared" si="212"/>
        <v>0</v>
      </c>
      <c r="EV45" s="38">
        <f t="shared" si="213"/>
        <v>7</v>
      </c>
      <c r="EW45" s="39">
        <f t="shared" si="214"/>
        <v>0.35699999999999998</v>
      </c>
      <c r="EX45" s="39">
        <f t="shared" si="215"/>
        <v>0.5</v>
      </c>
      <c r="EY45" s="40">
        <f t="shared" si="216"/>
        <v>5.4960000000000002E-2</v>
      </c>
      <c r="EZ45" s="41">
        <f t="shared" si="217"/>
        <v>54960</v>
      </c>
      <c r="FA45" s="41" t="str">
        <f t="shared" si="218"/>
        <v>改定</v>
      </c>
      <c r="FB45" s="41"/>
      <c r="FC45" s="45">
        <f t="shared" si="219"/>
        <v>0.5</v>
      </c>
      <c r="FD45" s="44">
        <f>12</f>
        <v>12</v>
      </c>
      <c r="FE45" s="37">
        <f t="shared" si="220"/>
        <v>0</v>
      </c>
      <c r="FF45" s="37"/>
      <c r="FG45" s="37">
        <f t="shared" si="221"/>
        <v>0</v>
      </c>
      <c r="FH45" s="37">
        <f t="shared" si="222"/>
        <v>0</v>
      </c>
      <c r="FI45" s="43">
        <f t="shared" si="223"/>
        <v>1</v>
      </c>
      <c r="FJ45" s="41">
        <f t="shared" si="224"/>
        <v>0</v>
      </c>
      <c r="FK45" s="37">
        <f t="shared" si="225"/>
        <v>1</v>
      </c>
      <c r="FL45" s="37">
        <f t="shared" si="256"/>
        <v>999999</v>
      </c>
      <c r="FM45" s="37"/>
      <c r="FO45" s="35" t="str">
        <f t="shared" si="226"/>
        <v>令和38年分</v>
      </c>
      <c r="FP45" s="35">
        <f t="shared" si="119"/>
        <v>2056</v>
      </c>
      <c r="FQ45" s="36">
        <f t="shared" si="120"/>
        <v>1000000</v>
      </c>
      <c r="FR45" s="37">
        <f t="shared" si="227"/>
        <v>1000000</v>
      </c>
      <c r="FS45" s="37">
        <f t="shared" si="228"/>
        <v>999999</v>
      </c>
      <c r="FT45" s="37">
        <f t="shared" si="229"/>
        <v>1</v>
      </c>
      <c r="FU45" s="37">
        <f t="shared" si="230"/>
        <v>999999</v>
      </c>
      <c r="FV45" s="37">
        <f t="shared" si="231"/>
        <v>1</v>
      </c>
      <c r="FW45" s="37">
        <f t="shared" si="232"/>
        <v>0</v>
      </c>
      <c r="FX45" s="37">
        <f t="shared" si="233"/>
        <v>259891</v>
      </c>
      <c r="FY45" s="37">
        <f t="shared" si="234"/>
        <v>86804</v>
      </c>
      <c r="FZ45" s="37">
        <f t="shared" si="235"/>
        <v>0</v>
      </c>
      <c r="GA45" s="38">
        <f t="shared" si="236"/>
        <v>7</v>
      </c>
      <c r="GB45" s="39">
        <f t="shared" si="44"/>
        <v>0.28599999999999998</v>
      </c>
      <c r="GC45" s="39">
        <f t="shared" si="237"/>
        <v>0.33400000000000002</v>
      </c>
      <c r="GD45" s="40">
        <f t="shared" si="238"/>
        <v>8.6800000000000002E-2</v>
      </c>
      <c r="GE45" s="41">
        <f t="shared" si="239"/>
        <v>86800</v>
      </c>
      <c r="GF45" s="41" t="str">
        <f t="shared" si="240"/>
        <v>改定</v>
      </c>
      <c r="GG45" s="41"/>
      <c r="GH45" s="45">
        <f t="shared" si="241"/>
        <v>0.33400000000000002</v>
      </c>
      <c r="GI45" s="44">
        <f>12</f>
        <v>12</v>
      </c>
      <c r="GJ45" s="37">
        <f t="shared" si="242"/>
        <v>0</v>
      </c>
      <c r="GK45" s="37"/>
      <c r="GL45" s="37">
        <f t="shared" si="243"/>
        <v>0</v>
      </c>
      <c r="GM45" s="37">
        <f t="shared" si="244"/>
        <v>0</v>
      </c>
      <c r="GN45" s="43">
        <f t="shared" si="245"/>
        <v>1</v>
      </c>
      <c r="GO45" s="41">
        <f t="shared" si="246"/>
        <v>0</v>
      </c>
      <c r="GP45" s="37">
        <f t="shared" si="247"/>
        <v>1</v>
      </c>
      <c r="GQ45" s="37">
        <f t="shared" si="257"/>
        <v>999999</v>
      </c>
      <c r="GR45" s="37"/>
    </row>
    <row r="46" spans="2:200" ht="15" customHeight="1">
      <c r="B46" s="81">
        <v>39</v>
      </c>
      <c r="C46" s="82" t="str">
        <f t="shared" si="248"/>
        <v>令和39年分</v>
      </c>
      <c r="D46" s="41">
        <f ca="1">OFFSET(S46,VLOOKUP($L$3,各種設定!$E$2:$F$8,2,FALSE),VLOOKUP($L$3,各種設定!$E$2:$G$8,3,FALSE))</f>
        <v>1000000</v>
      </c>
      <c r="E46" s="41">
        <f ca="1">OFFSET(AB46,VLOOKUP($L$3,各種設定!$E$2:$F$8,2,FALSE),VLOOKUP($L$3,各種設定!$E$2:$G$8,3,FALSE))</f>
        <v>7</v>
      </c>
      <c r="F46" s="45">
        <f ca="1">OFFSET(AI46,VLOOKUP($L$3,各種設定!$E$2:$F$8,2,FALSE),VLOOKUP($L$3,各種設定!$E$2:$G$8,3,FALSE))</f>
        <v>0.14299999999999999</v>
      </c>
      <c r="G46" s="41">
        <f ca="1">OFFSET(AJ46,VLOOKUP($L$3,各種設定!$E$2:$F$8,2,FALSE),VLOOKUP($L$3,各種設定!$E$2:$G$8,3,FALSE))</f>
        <v>12</v>
      </c>
      <c r="H46" s="41">
        <f ca="1">OFFSET(AK46,VLOOKUP($L$3,各種設定!$E$2:$F$8,2,FALSE),VLOOKUP($L$3,各種設定!$E$2:$G$8,3,FALSE))</f>
        <v>0</v>
      </c>
      <c r="I46" s="78"/>
      <c r="J46" s="41">
        <f ca="1">OFFSET(AN46,VLOOKUP($L$3,各種設定!$E$2:$F$8,2,FALSE),VLOOKUP($L$3,各種設定!$E$2:$G$8,3,FALSE))</f>
        <v>0</v>
      </c>
      <c r="K46" s="83">
        <f t="shared" si="110"/>
        <v>1</v>
      </c>
      <c r="L46" s="41">
        <f ca="1">OFFSET(AP46,VLOOKUP($L$3,各種設定!$E$2:$F$8,2,FALSE),VLOOKUP($L$3,各種設定!$E$2:$G$8,3,FALSE))</f>
        <v>0</v>
      </c>
      <c r="M46" s="41">
        <f ca="1">OFFSET(AQ46,VLOOKUP($L$3,各種設定!$E$2:$F$8,2,FALSE),VLOOKUP($L$3,各種設定!$E$2:$G$8,3,FALSE))</f>
        <v>1</v>
      </c>
      <c r="N46" s="84">
        <f ca="1">OFFSET(AS46,VLOOKUP($L$3,各種設定!$E$2:$F$8,2,FALSE),VLOOKUP($L$3,各種設定!$E$2:$G$8,3,FALSE))</f>
        <v>0</v>
      </c>
      <c r="P46" s="35" t="str">
        <f t="shared" si="151"/>
        <v>令和39年分</v>
      </c>
      <c r="Q46" s="35">
        <f t="shared" si="121"/>
        <v>2057</v>
      </c>
      <c r="R46" s="36">
        <f t="shared" si="250"/>
        <v>1000000</v>
      </c>
      <c r="S46" s="37">
        <f t="shared" si="251"/>
        <v>1000000</v>
      </c>
      <c r="T46" s="37">
        <f t="shared" si="152"/>
        <v>999999</v>
      </c>
      <c r="U46" s="38"/>
      <c r="V46" s="37">
        <f t="shared" si="153"/>
        <v>999999</v>
      </c>
      <c r="W46" s="37">
        <f t="shared" si="154"/>
        <v>1</v>
      </c>
      <c r="X46" s="38"/>
      <c r="Y46" s="38"/>
      <c r="Z46" s="38"/>
      <c r="AA46" s="38"/>
      <c r="AB46" s="38"/>
      <c r="AC46" s="39"/>
      <c r="AD46" s="39"/>
      <c r="AE46" s="40"/>
      <c r="AF46" s="41"/>
      <c r="AG46" s="41"/>
      <c r="AH46" s="41"/>
      <c r="AI46" s="38"/>
      <c r="AJ46" s="38"/>
      <c r="AK46" s="38"/>
      <c r="AL46" s="38"/>
      <c r="AM46" s="38"/>
      <c r="AN46" s="38"/>
      <c r="AO46" s="38"/>
      <c r="AP46" s="38"/>
      <c r="AQ46" s="37">
        <f t="shared" si="155"/>
        <v>1</v>
      </c>
      <c r="AR46" s="37">
        <f t="shared" si="252"/>
        <v>999999</v>
      </c>
      <c r="AS46" s="38"/>
      <c r="AU46" s="35" t="str">
        <f t="shared" si="156"/>
        <v>令和39年分</v>
      </c>
      <c r="AV46" s="35">
        <f t="shared" si="144"/>
        <v>2057</v>
      </c>
      <c r="AW46" s="36">
        <f t="shared" si="145"/>
        <v>1000000</v>
      </c>
      <c r="AX46" s="37">
        <f t="shared" si="157"/>
        <v>900000</v>
      </c>
      <c r="AY46" s="37">
        <f t="shared" si="55"/>
        <v>950000</v>
      </c>
      <c r="AZ46" s="37">
        <f t="shared" si="158"/>
        <v>127800</v>
      </c>
      <c r="BA46" s="37">
        <f t="shared" si="159"/>
        <v>999999</v>
      </c>
      <c r="BB46" s="37">
        <f t="shared" si="160"/>
        <v>1</v>
      </c>
      <c r="BC46" s="37">
        <f t="shared" si="161"/>
        <v>0</v>
      </c>
      <c r="BD46" s="37">
        <f t="shared" si="127"/>
        <v>0</v>
      </c>
      <c r="BE46" s="37">
        <f t="shared" si="162"/>
        <v>0</v>
      </c>
      <c r="BF46" s="37">
        <f t="shared" si="163"/>
        <v>0</v>
      </c>
      <c r="BG46" s="38">
        <f t="shared" si="249"/>
        <v>7</v>
      </c>
      <c r="BH46" s="39"/>
      <c r="BI46" s="39"/>
      <c r="BJ46" s="40"/>
      <c r="BK46" s="41"/>
      <c r="BL46" s="41"/>
      <c r="BM46" s="41"/>
      <c r="BN46" s="38">
        <f t="shared" si="164"/>
        <v>0.14199999999999999</v>
      </c>
      <c r="BO46" s="44">
        <f>12</f>
        <v>12</v>
      </c>
      <c r="BP46" s="37">
        <f t="shared" si="165"/>
        <v>0</v>
      </c>
      <c r="BQ46" s="37"/>
      <c r="BR46" s="37">
        <f t="shared" si="166"/>
        <v>0</v>
      </c>
      <c r="BS46" s="37">
        <f t="shared" si="167"/>
        <v>0</v>
      </c>
      <c r="BT46" s="43">
        <f t="shared" si="168"/>
        <v>1</v>
      </c>
      <c r="BU46" s="41">
        <f t="shared" si="169"/>
        <v>0</v>
      </c>
      <c r="BV46" s="37">
        <f t="shared" si="170"/>
        <v>1</v>
      </c>
      <c r="BW46" s="37">
        <f t="shared" si="253"/>
        <v>999999</v>
      </c>
      <c r="BX46" s="37" t="str">
        <f t="shared" si="126"/>
        <v/>
      </c>
      <c r="BZ46" s="35" t="str">
        <f t="shared" si="171"/>
        <v>令和39年分</v>
      </c>
      <c r="CA46" s="35">
        <f t="shared" si="113"/>
        <v>2057</v>
      </c>
      <c r="CB46" s="36">
        <f t="shared" si="114"/>
        <v>1000000</v>
      </c>
      <c r="CC46" s="37">
        <f t="shared" si="172"/>
        <v>1000000</v>
      </c>
      <c r="CD46" s="37">
        <f t="shared" si="173"/>
        <v>999999</v>
      </c>
      <c r="CE46" s="37">
        <f t="shared" si="174"/>
        <v>143000</v>
      </c>
      <c r="CF46" s="37">
        <f t="shared" si="175"/>
        <v>999999</v>
      </c>
      <c r="CG46" s="37">
        <f t="shared" si="176"/>
        <v>1</v>
      </c>
      <c r="CH46" s="37">
        <f t="shared" si="177"/>
        <v>0</v>
      </c>
      <c r="CI46" s="37"/>
      <c r="CJ46" s="37"/>
      <c r="CK46" s="37">
        <f t="shared" si="178"/>
        <v>0</v>
      </c>
      <c r="CL46" s="38">
        <f t="shared" si="179"/>
        <v>7</v>
      </c>
      <c r="CM46" s="39"/>
      <c r="CN46" s="39"/>
      <c r="CO46" s="40"/>
      <c r="CP46" s="41"/>
      <c r="CQ46" s="41"/>
      <c r="CR46" s="41"/>
      <c r="CS46" s="38">
        <f t="shared" si="180"/>
        <v>0.14299999999999999</v>
      </c>
      <c r="CT46" s="44">
        <f>12</f>
        <v>12</v>
      </c>
      <c r="CU46" s="37">
        <f t="shared" si="181"/>
        <v>0</v>
      </c>
      <c r="CV46" s="37"/>
      <c r="CW46" s="37">
        <f t="shared" si="182"/>
        <v>0</v>
      </c>
      <c r="CX46" s="37">
        <f t="shared" si="183"/>
        <v>0</v>
      </c>
      <c r="CY46" s="43">
        <f t="shared" si="184"/>
        <v>1</v>
      </c>
      <c r="CZ46" s="41">
        <f t="shared" si="185"/>
        <v>0</v>
      </c>
      <c r="DA46" s="37">
        <f t="shared" si="186"/>
        <v>1</v>
      </c>
      <c r="DB46" s="37">
        <f t="shared" si="254"/>
        <v>999999</v>
      </c>
      <c r="DC46" s="37"/>
      <c r="DE46" s="35" t="str">
        <f t="shared" si="187"/>
        <v>令和39年分</v>
      </c>
      <c r="DF46" s="35">
        <f t="shared" si="115"/>
        <v>2057</v>
      </c>
      <c r="DG46" s="36">
        <f t="shared" si="116"/>
        <v>1000000</v>
      </c>
      <c r="DH46" s="37">
        <f t="shared" si="188"/>
        <v>1000000</v>
      </c>
      <c r="DI46" s="37">
        <f t="shared" si="69"/>
        <v>950000</v>
      </c>
      <c r="DJ46" s="37">
        <f t="shared" si="189"/>
        <v>1</v>
      </c>
      <c r="DK46" s="37">
        <f t="shared" si="190"/>
        <v>999999</v>
      </c>
      <c r="DL46" s="37">
        <f t="shared" si="191"/>
        <v>1</v>
      </c>
      <c r="DM46" s="37">
        <f t="shared" si="192"/>
        <v>0</v>
      </c>
      <c r="DN46" s="37">
        <f t="shared" si="130"/>
        <v>0</v>
      </c>
      <c r="DO46" s="37">
        <f t="shared" si="193"/>
        <v>0</v>
      </c>
      <c r="DP46" s="37">
        <f t="shared" si="194"/>
        <v>0</v>
      </c>
      <c r="DQ46" s="38">
        <f t="shared" si="195"/>
        <v>7</v>
      </c>
      <c r="DR46" s="39"/>
      <c r="DS46" s="39"/>
      <c r="DT46" s="40"/>
      <c r="DU46" s="41"/>
      <c r="DV46" s="41"/>
      <c r="DW46" s="41"/>
      <c r="DX46" s="38">
        <f t="shared" si="196"/>
        <v>0.28000000000000003</v>
      </c>
      <c r="DY46" s="44">
        <f>12</f>
        <v>12</v>
      </c>
      <c r="DZ46" s="37">
        <f t="shared" si="197"/>
        <v>0</v>
      </c>
      <c r="EA46" s="37"/>
      <c r="EB46" s="37">
        <f t="shared" si="198"/>
        <v>0</v>
      </c>
      <c r="EC46" s="37">
        <f t="shared" si="199"/>
        <v>0</v>
      </c>
      <c r="ED46" s="43">
        <f t="shared" si="200"/>
        <v>1</v>
      </c>
      <c r="EE46" s="41">
        <f t="shared" si="201"/>
        <v>0</v>
      </c>
      <c r="EF46" s="37">
        <f t="shared" si="202"/>
        <v>1</v>
      </c>
      <c r="EG46" s="37">
        <f t="shared" si="255"/>
        <v>999999</v>
      </c>
      <c r="EH46" s="37" t="str">
        <f t="shared" si="128"/>
        <v/>
      </c>
      <c r="EJ46" s="35" t="str">
        <f t="shared" si="203"/>
        <v>令和39年分</v>
      </c>
      <c r="EK46" s="35">
        <f t="shared" si="117"/>
        <v>2057</v>
      </c>
      <c r="EL46" s="36">
        <f t="shared" si="118"/>
        <v>1000000</v>
      </c>
      <c r="EM46" s="37">
        <f t="shared" si="204"/>
        <v>1000000</v>
      </c>
      <c r="EN46" s="37">
        <f t="shared" si="205"/>
        <v>999999</v>
      </c>
      <c r="EO46" s="37">
        <f t="shared" si="206"/>
        <v>1</v>
      </c>
      <c r="EP46" s="37">
        <f t="shared" si="207"/>
        <v>999999</v>
      </c>
      <c r="EQ46" s="37">
        <f t="shared" si="208"/>
        <v>1</v>
      </c>
      <c r="ER46" s="37">
        <f t="shared" si="209"/>
        <v>0</v>
      </c>
      <c r="ES46" s="37">
        <f t="shared" si="210"/>
        <v>109913</v>
      </c>
      <c r="ET46" s="37">
        <f t="shared" si="211"/>
        <v>54957</v>
      </c>
      <c r="EU46" s="37">
        <f t="shared" si="212"/>
        <v>0</v>
      </c>
      <c r="EV46" s="38">
        <f t="shared" si="213"/>
        <v>7</v>
      </c>
      <c r="EW46" s="39">
        <f t="shared" si="214"/>
        <v>0.35699999999999998</v>
      </c>
      <c r="EX46" s="39">
        <f t="shared" si="215"/>
        <v>0.5</v>
      </c>
      <c r="EY46" s="40">
        <f t="shared" si="216"/>
        <v>5.4960000000000002E-2</v>
      </c>
      <c r="EZ46" s="41">
        <f t="shared" si="217"/>
        <v>54960</v>
      </c>
      <c r="FA46" s="41" t="str">
        <f t="shared" si="218"/>
        <v>改定</v>
      </c>
      <c r="FB46" s="41"/>
      <c r="FC46" s="45">
        <f t="shared" si="219"/>
        <v>0.5</v>
      </c>
      <c r="FD46" s="44">
        <f>12</f>
        <v>12</v>
      </c>
      <c r="FE46" s="37">
        <f t="shared" si="220"/>
        <v>0</v>
      </c>
      <c r="FF46" s="37"/>
      <c r="FG46" s="37">
        <f t="shared" si="221"/>
        <v>0</v>
      </c>
      <c r="FH46" s="37">
        <f t="shared" si="222"/>
        <v>0</v>
      </c>
      <c r="FI46" s="43">
        <f t="shared" si="223"/>
        <v>1</v>
      </c>
      <c r="FJ46" s="41">
        <f t="shared" si="224"/>
        <v>0</v>
      </c>
      <c r="FK46" s="37">
        <f t="shared" si="225"/>
        <v>1</v>
      </c>
      <c r="FL46" s="37">
        <f t="shared" si="256"/>
        <v>999999</v>
      </c>
      <c r="FM46" s="37"/>
      <c r="FO46" s="35" t="str">
        <f t="shared" si="226"/>
        <v>令和39年分</v>
      </c>
      <c r="FP46" s="35">
        <f t="shared" si="119"/>
        <v>2057</v>
      </c>
      <c r="FQ46" s="36">
        <f t="shared" si="120"/>
        <v>1000000</v>
      </c>
      <c r="FR46" s="37">
        <f t="shared" si="227"/>
        <v>1000000</v>
      </c>
      <c r="FS46" s="37">
        <f t="shared" si="228"/>
        <v>999999</v>
      </c>
      <c r="FT46" s="37">
        <f t="shared" si="229"/>
        <v>1</v>
      </c>
      <c r="FU46" s="37">
        <f t="shared" si="230"/>
        <v>999999</v>
      </c>
      <c r="FV46" s="37">
        <f t="shared" si="231"/>
        <v>1</v>
      </c>
      <c r="FW46" s="37">
        <f t="shared" si="232"/>
        <v>0</v>
      </c>
      <c r="FX46" s="37">
        <f t="shared" si="233"/>
        <v>259891</v>
      </c>
      <c r="FY46" s="37">
        <f t="shared" si="234"/>
        <v>86804</v>
      </c>
      <c r="FZ46" s="37">
        <f t="shared" si="235"/>
        <v>0</v>
      </c>
      <c r="GA46" s="38">
        <f t="shared" si="236"/>
        <v>7</v>
      </c>
      <c r="GB46" s="39">
        <f t="shared" si="44"/>
        <v>0.28599999999999998</v>
      </c>
      <c r="GC46" s="39">
        <f t="shared" si="237"/>
        <v>0.33400000000000002</v>
      </c>
      <c r="GD46" s="40">
        <f t="shared" si="238"/>
        <v>8.6800000000000002E-2</v>
      </c>
      <c r="GE46" s="41">
        <f t="shared" si="239"/>
        <v>86800</v>
      </c>
      <c r="GF46" s="41" t="str">
        <f t="shared" si="240"/>
        <v>改定</v>
      </c>
      <c r="GG46" s="41"/>
      <c r="GH46" s="45">
        <f t="shared" si="241"/>
        <v>0.33400000000000002</v>
      </c>
      <c r="GI46" s="44">
        <f>12</f>
        <v>12</v>
      </c>
      <c r="GJ46" s="37">
        <f t="shared" si="242"/>
        <v>0</v>
      </c>
      <c r="GK46" s="37"/>
      <c r="GL46" s="37">
        <f t="shared" si="243"/>
        <v>0</v>
      </c>
      <c r="GM46" s="37">
        <f t="shared" si="244"/>
        <v>0</v>
      </c>
      <c r="GN46" s="43">
        <f t="shared" si="245"/>
        <v>1</v>
      </c>
      <c r="GO46" s="41">
        <f t="shared" si="246"/>
        <v>0</v>
      </c>
      <c r="GP46" s="37">
        <f t="shared" si="247"/>
        <v>1</v>
      </c>
      <c r="GQ46" s="37">
        <f t="shared" si="257"/>
        <v>999999</v>
      </c>
      <c r="GR46" s="37"/>
    </row>
    <row r="47" spans="2:200" ht="15" customHeight="1">
      <c r="B47" s="81">
        <v>40</v>
      </c>
      <c r="C47" s="82" t="str">
        <f t="shared" si="248"/>
        <v>令和40年分</v>
      </c>
      <c r="D47" s="41">
        <f ca="1">OFFSET(S47,VLOOKUP($L$3,各種設定!$E$2:$F$8,2,FALSE),VLOOKUP($L$3,各種設定!$E$2:$G$8,3,FALSE))</f>
        <v>1000000</v>
      </c>
      <c r="E47" s="41">
        <f ca="1">OFFSET(AB47,VLOOKUP($L$3,各種設定!$E$2:$F$8,2,FALSE),VLOOKUP($L$3,各種設定!$E$2:$G$8,3,FALSE))</f>
        <v>7</v>
      </c>
      <c r="F47" s="45">
        <f ca="1">OFFSET(AI47,VLOOKUP($L$3,各種設定!$E$2:$F$8,2,FALSE),VLOOKUP($L$3,各種設定!$E$2:$G$8,3,FALSE))</f>
        <v>0.14299999999999999</v>
      </c>
      <c r="G47" s="41">
        <f ca="1">OFFSET(AJ47,VLOOKUP($L$3,各種設定!$E$2:$F$8,2,FALSE),VLOOKUP($L$3,各種設定!$E$2:$G$8,3,FALSE))</f>
        <v>12</v>
      </c>
      <c r="H47" s="41">
        <f ca="1">OFFSET(AK47,VLOOKUP($L$3,各種設定!$E$2:$F$8,2,FALSE),VLOOKUP($L$3,各種設定!$E$2:$G$8,3,FALSE))</f>
        <v>0</v>
      </c>
      <c r="I47" s="78"/>
      <c r="J47" s="41">
        <f ca="1">OFFSET(AN47,VLOOKUP($L$3,各種設定!$E$2:$F$8,2,FALSE),VLOOKUP($L$3,各種設定!$E$2:$G$8,3,FALSE))</f>
        <v>0</v>
      </c>
      <c r="K47" s="83">
        <f t="shared" si="110"/>
        <v>1</v>
      </c>
      <c r="L47" s="41">
        <f ca="1">OFFSET(AP47,VLOOKUP($L$3,各種設定!$E$2:$F$8,2,FALSE),VLOOKUP($L$3,各種設定!$E$2:$G$8,3,FALSE))</f>
        <v>0</v>
      </c>
      <c r="M47" s="41">
        <f ca="1">OFFSET(AQ47,VLOOKUP($L$3,各種設定!$E$2:$F$8,2,FALSE),VLOOKUP($L$3,各種設定!$E$2:$G$8,3,FALSE))</f>
        <v>1</v>
      </c>
      <c r="N47" s="84">
        <f ca="1">OFFSET(AS47,VLOOKUP($L$3,各種設定!$E$2:$F$8,2,FALSE),VLOOKUP($L$3,各種設定!$E$2:$G$8,3,FALSE))</f>
        <v>0</v>
      </c>
      <c r="P47" s="35" t="str">
        <f t="shared" si="151"/>
        <v>令和40年分</v>
      </c>
      <c r="Q47" s="35">
        <f t="shared" si="121"/>
        <v>2058</v>
      </c>
      <c r="R47" s="36">
        <f t="shared" si="250"/>
        <v>1000000</v>
      </c>
      <c r="S47" s="37">
        <f t="shared" si="251"/>
        <v>1000000</v>
      </c>
      <c r="T47" s="37">
        <f t="shared" si="152"/>
        <v>999999</v>
      </c>
      <c r="U47" s="38"/>
      <c r="V47" s="37">
        <f t="shared" si="153"/>
        <v>999999</v>
      </c>
      <c r="W47" s="37">
        <f t="shared" si="154"/>
        <v>1</v>
      </c>
      <c r="X47" s="38"/>
      <c r="Y47" s="38"/>
      <c r="Z47" s="38"/>
      <c r="AA47" s="38"/>
      <c r="AB47" s="38"/>
      <c r="AC47" s="39"/>
      <c r="AD47" s="39"/>
      <c r="AE47" s="40"/>
      <c r="AF47" s="41"/>
      <c r="AG47" s="41"/>
      <c r="AH47" s="41"/>
      <c r="AI47" s="38"/>
      <c r="AJ47" s="38"/>
      <c r="AK47" s="38"/>
      <c r="AL47" s="38"/>
      <c r="AM47" s="38"/>
      <c r="AN47" s="38"/>
      <c r="AO47" s="38"/>
      <c r="AP47" s="38"/>
      <c r="AQ47" s="37">
        <f t="shared" si="155"/>
        <v>1</v>
      </c>
      <c r="AR47" s="37">
        <f t="shared" si="252"/>
        <v>999999</v>
      </c>
      <c r="AS47" s="38"/>
      <c r="AU47" s="35" t="str">
        <f t="shared" si="156"/>
        <v>令和40年分</v>
      </c>
      <c r="AV47" s="35">
        <f t="shared" si="144"/>
        <v>2058</v>
      </c>
      <c r="AW47" s="36">
        <f t="shared" si="145"/>
        <v>1000000</v>
      </c>
      <c r="AX47" s="37">
        <f t="shared" si="157"/>
        <v>900000</v>
      </c>
      <c r="AY47" s="37">
        <f t="shared" si="55"/>
        <v>950000</v>
      </c>
      <c r="AZ47" s="37">
        <f t="shared" si="158"/>
        <v>127800</v>
      </c>
      <c r="BA47" s="37">
        <f t="shared" si="159"/>
        <v>999999</v>
      </c>
      <c r="BB47" s="37">
        <f t="shared" si="160"/>
        <v>1</v>
      </c>
      <c r="BC47" s="37">
        <f t="shared" si="161"/>
        <v>0</v>
      </c>
      <c r="BD47" s="37">
        <f t="shared" si="127"/>
        <v>0</v>
      </c>
      <c r="BE47" s="37">
        <f t="shared" si="162"/>
        <v>0</v>
      </c>
      <c r="BF47" s="37">
        <f t="shared" si="163"/>
        <v>0</v>
      </c>
      <c r="BG47" s="38">
        <f t="shared" si="249"/>
        <v>7</v>
      </c>
      <c r="BH47" s="39"/>
      <c r="BI47" s="39"/>
      <c r="BJ47" s="40"/>
      <c r="BK47" s="41"/>
      <c r="BL47" s="41"/>
      <c r="BM47" s="41"/>
      <c r="BN47" s="38">
        <f t="shared" si="164"/>
        <v>0.14199999999999999</v>
      </c>
      <c r="BO47" s="44">
        <f>12</f>
        <v>12</v>
      </c>
      <c r="BP47" s="37">
        <f t="shared" si="165"/>
        <v>0</v>
      </c>
      <c r="BQ47" s="37"/>
      <c r="BR47" s="37">
        <f t="shared" si="166"/>
        <v>0</v>
      </c>
      <c r="BS47" s="37">
        <f t="shared" si="167"/>
        <v>0</v>
      </c>
      <c r="BT47" s="43">
        <f t="shared" si="168"/>
        <v>1</v>
      </c>
      <c r="BU47" s="41">
        <f t="shared" si="169"/>
        <v>0</v>
      </c>
      <c r="BV47" s="37">
        <f t="shared" si="170"/>
        <v>1</v>
      </c>
      <c r="BW47" s="37">
        <f t="shared" si="253"/>
        <v>999999</v>
      </c>
      <c r="BX47" s="37" t="str">
        <f t="shared" si="126"/>
        <v/>
      </c>
      <c r="BZ47" s="35" t="str">
        <f t="shared" si="171"/>
        <v>令和40年分</v>
      </c>
      <c r="CA47" s="35">
        <f t="shared" si="113"/>
        <v>2058</v>
      </c>
      <c r="CB47" s="36">
        <f t="shared" si="114"/>
        <v>1000000</v>
      </c>
      <c r="CC47" s="37">
        <f t="shared" si="172"/>
        <v>1000000</v>
      </c>
      <c r="CD47" s="37">
        <f t="shared" si="173"/>
        <v>999999</v>
      </c>
      <c r="CE47" s="37">
        <f t="shared" si="174"/>
        <v>143000</v>
      </c>
      <c r="CF47" s="37">
        <f t="shared" si="175"/>
        <v>999999</v>
      </c>
      <c r="CG47" s="37">
        <f t="shared" si="176"/>
        <v>1</v>
      </c>
      <c r="CH47" s="37">
        <f t="shared" si="177"/>
        <v>0</v>
      </c>
      <c r="CI47" s="37"/>
      <c r="CJ47" s="37"/>
      <c r="CK47" s="37">
        <f t="shared" si="178"/>
        <v>0</v>
      </c>
      <c r="CL47" s="38">
        <f t="shared" si="179"/>
        <v>7</v>
      </c>
      <c r="CM47" s="39"/>
      <c r="CN47" s="39"/>
      <c r="CO47" s="40"/>
      <c r="CP47" s="41"/>
      <c r="CQ47" s="41"/>
      <c r="CR47" s="41"/>
      <c r="CS47" s="38">
        <f t="shared" si="180"/>
        <v>0.14299999999999999</v>
      </c>
      <c r="CT47" s="44">
        <f>12</f>
        <v>12</v>
      </c>
      <c r="CU47" s="37">
        <f t="shared" si="181"/>
        <v>0</v>
      </c>
      <c r="CV47" s="37"/>
      <c r="CW47" s="37">
        <f t="shared" si="182"/>
        <v>0</v>
      </c>
      <c r="CX47" s="37">
        <f t="shared" si="183"/>
        <v>0</v>
      </c>
      <c r="CY47" s="43">
        <f t="shared" si="184"/>
        <v>1</v>
      </c>
      <c r="CZ47" s="41">
        <f t="shared" si="185"/>
        <v>0</v>
      </c>
      <c r="DA47" s="37">
        <f t="shared" si="186"/>
        <v>1</v>
      </c>
      <c r="DB47" s="37">
        <f t="shared" si="254"/>
        <v>999999</v>
      </c>
      <c r="DC47" s="37"/>
      <c r="DE47" s="35" t="str">
        <f t="shared" si="187"/>
        <v>令和40年分</v>
      </c>
      <c r="DF47" s="35">
        <f t="shared" si="115"/>
        <v>2058</v>
      </c>
      <c r="DG47" s="36">
        <f t="shared" si="116"/>
        <v>1000000</v>
      </c>
      <c r="DH47" s="37">
        <f t="shared" si="188"/>
        <v>1000000</v>
      </c>
      <c r="DI47" s="37">
        <f t="shared" si="69"/>
        <v>950000</v>
      </c>
      <c r="DJ47" s="37">
        <f t="shared" si="189"/>
        <v>1</v>
      </c>
      <c r="DK47" s="37">
        <f t="shared" si="190"/>
        <v>999999</v>
      </c>
      <c r="DL47" s="37">
        <f t="shared" si="191"/>
        <v>1</v>
      </c>
      <c r="DM47" s="37">
        <f t="shared" si="192"/>
        <v>0</v>
      </c>
      <c r="DN47" s="37">
        <f t="shared" si="130"/>
        <v>0</v>
      </c>
      <c r="DO47" s="37">
        <f t="shared" si="193"/>
        <v>0</v>
      </c>
      <c r="DP47" s="37">
        <f t="shared" si="194"/>
        <v>0</v>
      </c>
      <c r="DQ47" s="38">
        <f t="shared" si="195"/>
        <v>7</v>
      </c>
      <c r="DR47" s="39"/>
      <c r="DS47" s="39"/>
      <c r="DT47" s="40"/>
      <c r="DU47" s="41"/>
      <c r="DV47" s="41"/>
      <c r="DW47" s="41"/>
      <c r="DX47" s="38">
        <f t="shared" si="196"/>
        <v>0.28000000000000003</v>
      </c>
      <c r="DY47" s="44">
        <f>12</f>
        <v>12</v>
      </c>
      <c r="DZ47" s="37">
        <f t="shared" si="197"/>
        <v>0</v>
      </c>
      <c r="EA47" s="37"/>
      <c r="EB47" s="37">
        <f t="shared" si="198"/>
        <v>0</v>
      </c>
      <c r="EC47" s="37">
        <f t="shared" si="199"/>
        <v>0</v>
      </c>
      <c r="ED47" s="43">
        <f t="shared" si="200"/>
        <v>1</v>
      </c>
      <c r="EE47" s="41">
        <f t="shared" si="201"/>
        <v>0</v>
      </c>
      <c r="EF47" s="37">
        <f t="shared" si="202"/>
        <v>1</v>
      </c>
      <c r="EG47" s="37">
        <f t="shared" si="255"/>
        <v>999999</v>
      </c>
      <c r="EH47" s="37" t="str">
        <f t="shared" si="128"/>
        <v/>
      </c>
      <c r="EJ47" s="35" t="str">
        <f t="shared" si="203"/>
        <v>令和40年分</v>
      </c>
      <c r="EK47" s="35">
        <f t="shared" si="117"/>
        <v>2058</v>
      </c>
      <c r="EL47" s="36">
        <f t="shared" si="118"/>
        <v>1000000</v>
      </c>
      <c r="EM47" s="37">
        <f t="shared" si="204"/>
        <v>1000000</v>
      </c>
      <c r="EN47" s="37">
        <f t="shared" si="205"/>
        <v>999999</v>
      </c>
      <c r="EO47" s="37">
        <f t="shared" si="206"/>
        <v>1</v>
      </c>
      <c r="EP47" s="37">
        <f t="shared" si="207"/>
        <v>999999</v>
      </c>
      <c r="EQ47" s="37">
        <f t="shared" si="208"/>
        <v>1</v>
      </c>
      <c r="ER47" s="37">
        <f t="shared" si="209"/>
        <v>0</v>
      </c>
      <c r="ES47" s="37">
        <f t="shared" si="210"/>
        <v>109913</v>
      </c>
      <c r="ET47" s="37">
        <f t="shared" si="211"/>
        <v>54957</v>
      </c>
      <c r="EU47" s="37">
        <f t="shared" si="212"/>
        <v>0</v>
      </c>
      <c r="EV47" s="38">
        <f t="shared" si="213"/>
        <v>7</v>
      </c>
      <c r="EW47" s="39">
        <f t="shared" si="214"/>
        <v>0.35699999999999998</v>
      </c>
      <c r="EX47" s="39">
        <f t="shared" si="215"/>
        <v>0.5</v>
      </c>
      <c r="EY47" s="40">
        <f t="shared" si="216"/>
        <v>5.4960000000000002E-2</v>
      </c>
      <c r="EZ47" s="41">
        <f t="shared" si="217"/>
        <v>54960</v>
      </c>
      <c r="FA47" s="41" t="str">
        <f t="shared" si="218"/>
        <v>改定</v>
      </c>
      <c r="FB47" s="41"/>
      <c r="FC47" s="45">
        <f t="shared" si="219"/>
        <v>0.5</v>
      </c>
      <c r="FD47" s="44">
        <f>12</f>
        <v>12</v>
      </c>
      <c r="FE47" s="37">
        <f t="shared" si="220"/>
        <v>0</v>
      </c>
      <c r="FF47" s="37"/>
      <c r="FG47" s="37">
        <f t="shared" si="221"/>
        <v>0</v>
      </c>
      <c r="FH47" s="37">
        <f t="shared" si="222"/>
        <v>0</v>
      </c>
      <c r="FI47" s="43">
        <f t="shared" si="223"/>
        <v>1</v>
      </c>
      <c r="FJ47" s="41">
        <f t="shared" si="224"/>
        <v>0</v>
      </c>
      <c r="FK47" s="37">
        <f t="shared" si="225"/>
        <v>1</v>
      </c>
      <c r="FL47" s="37">
        <f t="shared" si="256"/>
        <v>999999</v>
      </c>
      <c r="FM47" s="37"/>
      <c r="FO47" s="35" t="str">
        <f t="shared" si="226"/>
        <v>令和40年分</v>
      </c>
      <c r="FP47" s="35">
        <f t="shared" si="119"/>
        <v>2058</v>
      </c>
      <c r="FQ47" s="36">
        <f t="shared" si="120"/>
        <v>1000000</v>
      </c>
      <c r="FR47" s="37">
        <f t="shared" si="227"/>
        <v>1000000</v>
      </c>
      <c r="FS47" s="37">
        <f t="shared" si="228"/>
        <v>999999</v>
      </c>
      <c r="FT47" s="37">
        <f t="shared" si="229"/>
        <v>1</v>
      </c>
      <c r="FU47" s="37">
        <f t="shared" si="230"/>
        <v>999999</v>
      </c>
      <c r="FV47" s="37">
        <f t="shared" si="231"/>
        <v>1</v>
      </c>
      <c r="FW47" s="37">
        <f t="shared" si="232"/>
        <v>0</v>
      </c>
      <c r="FX47" s="37">
        <f t="shared" si="233"/>
        <v>259891</v>
      </c>
      <c r="FY47" s="37">
        <f t="shared" si="234"/>
        <v>86804</v>
      </c>
      <c r="FZ47" s="37">
        <f t="shared" si="235"/>
        <v>0</v>
      </c>
      <c r="GA47" s="38">
        <f t="shared" si="236"/>
        <v>7</v>
      </c>
      <c r="GB47" s="39">
        <f t="shared" si="44"/>
        <v>0.28599999999999998</v>
      </c>
      <c r="GC47" s="39">
        <f t="shared" si="237"/>
        <v>0.33400000000000002</v>
      </c>
      <c r="GD47" s="40">
        <f t="shared" si="238"/>
        <v>8.6800000000000002E-2</v>
      </c>
      <c r="GE47" s="41">
        <f t="shared" si="239"/>
        <v>86800</v>
      </c>
      <c r="GF47" s="41" t="str">
        <f t="shared" si="240"/>
        <v>改定</v>
      </c>
      <c r="GG47" s="41"/>
      <c r="GH47" s="45">
        <f t="shared" si="241"/>
        <v>0.33400000000000002</v>
      </c>
      <c r="GI47" s="44">
        <f>12</f>
        <v>12</v>
      </c>
      <c r="GJ47" s="37">
        <f t="shared" si="242"/>
        <v>0</v>
      </c>
      <c r="GK47" s="37"/>
      <c r="GL47" s="37">
        <f t="shared" si="243"/>
        <v>0</v>
      </c>
      <c r="GM47" s="37">
        <f t="shared" si="244"/>
        <v>0</v>
      </c>
      <c r="GN47" s="43">
        <f t="shared" si="245"/>
        <v>1</v>
      </c>
      <c r="GO47" s="41">
        <f t="shared" si="246"/>
        <v>0</v>
      </c>
      <c r="GP47" s="37">
        <f t="shared" si="247"/>
        <v>1</v>
      </c>
      <c r="GQ47" s="37">
        <f t="shared" si="257"/>
        <v>999999</v>
      </c>
      <c r="GR47" s="37"/>
    </row>
    <row r="48" spans="2:200" ht="15" customHeight="1">
      <c r="B48" s="81">
        <v>41</v>
      </c>
      <c r="C48" s="82" t="str">
        <f t="shared" si="248"/>
        <v>令和41年分</v>
      </c>
      <c r="D48" s="41">
        <f ca="1">OFFSET(S48,VLOOKUP($L$3,各種設定!$E$2:$F$8,2,FALSE),VLOOKUP($L$3,各種設定!$E$2:$G$8,3,FALSE))</f>
        <v>1000000</v>
      </c>
      <c r="E48" s="41">
        <f ca="1">OFFSET(AB48,VLOOKUP($L$3,各種設定!$E$2:$F$8,2,FALSE),VLOOKUP($L$3,各種設定!$E$2:$G$8,3,FALSE))</f>
        <v>7</v>
      </c>
      <c r="F48" s="45">
        <f ca="1">OFFSET(AI48,VLOOKUP($L$3,各種設定!$E$2:$F$8,2,FALSE),VLOOKUP($L$3,各種設定!$E$2:$G$8,3,FALSE))</f>
        <v>0.14299999999999999</v>
      </c>
      <c r="G48" s="41">
        <f ca="1">OFFSET(AJ48,VLOOKUP($L$3,各種設定!$E$2:$F$8,2,FALSE),VLOOKUP($L$3,各種設定!$E$2:$G$8,3,FALSE))</f>
        <v>12</v>
      </c>
      <c r="H48" s="41">
        <f ca="1">OFFSET(AK48,VLOOKUP($L$3,各種設定!$E$2:$F$8,2,FALSE),VLOOKUP($L$3,各種設定!$E$2:$G$8,3,FALSE))</f>
        <v>0</v>
      </c>
      <c r="I48" s="78"/>
      <c r="J48" s="41">
        <f ca="1">OFFSET(AN48,VLOOKUP($L$3,各種設定!$E$2:$F$8,2,FALSE),VLOOKUP($L$3,各種設定!$E$2:$G$8,3,FALSE))</f>
        <v>0</v>
      </c>
      <c r="K48" s="83">
        <f t="shared" si="110"/>
        <v>1</v>
      </c>
      <c r="L48" s="41">
        <f ca="1">OFFSET(AP48,VLOOKUP($L$3,各種設定!$E$2:$F$8,2,FALSE),VLOOKUP($L$3,各種設定!$E$2:$G$8,3,FALSE))</f>
        <v>0</v>
      </c>
      <c r="M48" s="41">
        <f ca="1">OFFSET(AQ48,VLOOKUP($L$3,各種設定!$E$2:$F$8,2,FALSE),VLOOKUP($L$3,各種設定!$E$2:$G$8,3,FALSE))</f>
        <v>1</v>
      </c>
      <c r="N48" s="84">
        <f ca="1">OFFSET(AS48,VLOOKUP($L$3,各種設定!$E$2:$F$8,2,FALSE),VLOOKUP($L$3,各種設定!$E$2:$G$8,3,FALSE))</f>
        <v>0</v>
      </c>
      <c r="P48" s="35" t="str">
        <f t="shared" si="151"/>
        <v>令和41年分</v>
      </c>
      <c r="Q48" s="35">
        <f t="shared" si="121"/>
        <v>2059</v>
      </c>
      <c r="R48" s="36">
        <f t="shared" si="250"/>
        <v>1000000</v>
      </c>
      <c r="S48" s="37">
        <f t="shared" si="251"/>
        <v>1000000</v>
      </c>
      <c r="T48" s="37">
        <f t="shared" si="152"/>
        <v>999999</v>
      </c>
      <c r="U48" s="38"/>
      <c r="V48" s="37">
        <f t="shared" si="153"/>
        <v>999999</v>
      </c>
      <c r="W48" s="37">
        <f t="shared" si="154"/>
        <v>1</v>
      </c>
      <c r="X48" s="38"/>
      <c r="Y48" s="38"/>
      <c r="Z48" s="38"/>
      <c r="AA48" s="38"/>
      <c r="AB48" s="38"/>
      <c r="AC48" s="39"/>
      <c r="AD48" s="39"/>
      <c r="AE48" s="40"/>
      <c r="AF48" s="41"/>
      <c r="AG48" s="41"/>
      <c r="AH48" s="41"/>
      <c r="AI48" s="38"/>
      <c r="AJ48" s="38"/>
      <c r="AK48" s="38"/>
      <c r="AL48" s="38"/>
      <c r="AM48" s="38"/>
      <c r="AN48" s="38"/>
      <c r="AO48" s="38"/>
      <c r="AP48" s="38"/>
      <c r="AQ48" s="37">
        <f t="shared" si="155"/>
        <v>1</v>
      </c>
      <c r="AR48" s="37">
        <f t="shared" si="252"/>
        <v>999999</v>
      </c>
      <c r="AS48" s="38"/>
      <c r="AU48" s="35" t="str">
        <f t="shared" si="156"/>
        <v>令和41年分</v>
      </c>
      <c r="AV48" s="35">
        <f t="shared" si="144"/>
        <v>2059</v>
      </c>
      <c r="AW48" s="36">
        <f t="shared" si="145"/>
        <v>1000000</v>
      </c>
      <c r="AX48" s="37">
        <f t="shared" si="157"/>
        <v>900000</v>
      </c>
      <c r="AY48" s="37">
        <f t="shared" si="55"/>
        <v>950000</v>
      </c>
      <c r="AZ48" s="37">
        <f t="shared" si="158"/>
        <v>127800</v>
      </c>
      <c r="BA48" s="37">
        <f t="shared" si="159"/>
        <v>999999</v>
      </c>
      <c r="BB48" s="37">
        <f t="shared" si="160"/>
        <v>1</v>
      </c>
      <c r="BC48" s="37">
        <f t="shared" si="161"/>
        <v>0</v>
      </c>
      <c r="BD48" s="37">
        <f t="shared" si="127"/>
        <v>0</v>
      </c>
      <c r="BE48" s="37">
        <f t="shared" si="162"/>
        <v>0</v>
      </c>
      <c r="BF48" s="37">
        <f t="shared" si="163"/>
        <v>0</v>
      </c>
      <c r="BG48" s="38">
        <f t="shared" si="249"/>
        <v>7</v>
      </c>
      <c r="BH48" s="39"/>
      <c r="BI48" s="39"/>
      <c r="BJ48" s="40"/>
      <c r="BK48" s="41"/>
      <c r="BL48" s="41"/>
      <c r="BM48" s="41"/>
      <c r="BN48" s="38">
        <f t="shared" si="164"/>
        <v>0.14199999999999999</v>
      </c>
      <c r="BO48" s="44">
        <f>12</f>
        <v>12</v>
      </c>
      <c r="BP48" s="37">
        <f t="shared" si="165"/>
        <v>0</v>
      </c>
      <c r="BQ48" s="37"/>
      <c r="BR48" s="37">
        <f t="shared" si="166"/>
        <v>0</v>
      </c>
      <c r="BS48" s="37">
        <f t="shared" si="167"/>
        <v>0</v>
      </c>
      <c r="BT48" s="43">
        <f t="shared" si="168"/>
        <v>1</v>
      </c>
      <c r="BU48" s="41">
        <f t="shared" si="169"/>
        <v>0</v>
      </c>
      <c r="BV48" s="37">
        <f t="shared" si="170"/>
        <v>1</v>
      </c>
      <c r="BW48" s="37">
        <f t="shared" si="253"/>
        <v>999999</v>
      </c>
      <c r="BX48" s="37" t="str">
        <f t="shared" si="126"/>
        <v/>
      </c>
      <c r="BZ48" s="35" t="str">
        <f t="shared" si="171"/>
        <v>令和41年分</v>
      </c>
      <c r="CA48" s="35">
        <f t="shared" si="113"/>
        <v>2059</v>
      </c>
      <c r="CB48" s="36">
        <f t="shared" si="114"/>
        <v>1000000</v>
      </c>
      <c r="CC48" s="37">
        <f t="shared" si="172"/>
        <v>1000000</v>
      </c>
      <c r="CD48" s="37">
        <f t="shared" si="173"/>
        <v>999999</v>
      </c>
      <c r="CE48" s="37">
        <f t="shared" si="174"/>
        <v>143000</v>
      </c>
      <c r="CF48" s="37">
        <f t="shared" si="175"/>
        <v>999999</v>
      </c>
      <c r="CG48" s="37">
        <f t="shared" si="176"/>
        <v>1</v>
      </c>
      <c r="CH48" s="37">
        <f t="shared" si="177"/>
        <v>0</v>
      </c>
      <c r="CI48" s="37"/>
      <c r="CJ48" s="37"/>
      <c r="CK48" s="37">
        <f t="shared" si="178"/>
        <v>0</v>
      </c>
      <c r="CL48" s="38">
        <f t="shared" si="179"/>
        <v>7</v>
      </c>
      <c r="CM48" s="39"/>
      <c r="CN48" s="39"/>
      <c r="CO48" s="40"/>
      <c r="CP48" s="41"/>
      <c r="CQ48" s="41"/>
      <c r="CR48" s="41"/>
      <c r="CS48" s="38">
        <f t="shared" si="180"/>
        <v>0.14299999999999999</v>
      </c>
      <c r="CT48" s="44">
        <f>12</f>
        <v>12</v>
      </c>
      <c r="CU48" s="37">
        <f t="shared" si="181"/>
        <v>0</v>
      </c>
      <c r="CV48" s="37"/>
      <c r="CW48" s="37">
        <f t="shared" si="182"/>
        <v>0</v>
      </c>
      <c r="CX48" s="37">
        <f t="shared" si="183"/>
        <v>0</v>
      </c>
      <c r="CY48" s="43">
        <f t="shared" si="184"/>
        <v>1</v>
      </c>
      <c r="CZ48" s="41">
        <f t="shared" si="185"/>
        <v>0</v>
      </c>
      <c r="DA48" s="37">
        <f t="shared" si="186"/>
        <v>1</v>
      </c>
      <c r="DB48" s="37">
        <f t="shared" si="254"/>
        <v>999999</v>
      </c>
      <c r="DC48" s="37"/>
      <c r="DE48" s="35" t="str">
        <f t="shared" si="187"/>
        <v>令和41年分</v>
      </c>
      <c r="DF48" s="35">
        <f t="shared" si="115"/>
        <v>2059</v>
      </c>
      <c r="DG48" s="36">
        <f t="shared" si="116"/>
        <v>1000000</v>
      </c>
      <c r="DH48" s="37">
        <f t="shared" si="188"/>
        <v>1000000</v>
      </c>
      <c r="DI48" s="37">
        <f t="shared" si="69"/>
        <v>950000</v>
      </c>
      <c r="DJ48" s="37">
        <f t="shared" si="189"/>
        <v>1</v>
      </c>
      <c r="DK48" s="37">
        <f t="shared" si="190"/>
        <v>999999</v>
      </c>
      <c r="DL48" s="37">
        <f t="shared" si="191"/>
        <v>1</v>
      </c>
      <c r="DM48" s="37">
        <f t="shared" si="192"/>
        <v>0</v>
      </c>
      <c r="DN48" s="37">
        <f t="shared" si="130"/>
        <v>0</v>
      </c>
      <c r="DO48" s="37">
        <f t="shared" si="193"/>
        <v>0</v>
      </c>
      <c r="DP48" s="37">
        <f t="shared" si="194"/>
        <v>0</v>
      </c>
      <c r="DQ48" s="38">
        <f t="shared" si="195"/>
        <v>7</v>
      </c>
      <c r="DR48" s="39"/>
      <c r="DS48" s="39"/>
      <c r="DT48" s="40"/>
      <c r="DU48" s="41"/>
      <c r="DV48" s="41"/>
      <c r="DW48" s="41"/>
      <c r="DX48" s="38">
        <f t="shared" si="196"/>
        <v>0.28000000000000003</v>
      </c>
      <c r="DY48" s="44">
        <f>12</f>
        <v>12</v>
      </c>
      <c r="DZ48" s="37">
        <f t="shared" si="197"/>
        <v>0</v>
      </c>
      <c r="EA48" s="37"/>
      <c r="EB48" s="37">
        <f t="shared" si="198"/>
        <v>0</v>
      </c>
      <c r="EC48" s="37">
        <f t="shared" si="199"/>
        <v>0</v>
      </c>
      <c r="ED48" s="43">
        <f t="shared" si="200"/>
        <v>1</v>
      </c>
      <c r="EE48" s="41">
        <f t="shared" si="201"/>
        <v>0</v>
      </c>
      <c r="EF48" s="37">
        <f t="shared" si="202"/>
        <v>1</v>
      </c>
      <c r="EG48" s="37">
        <f t="shared" si="255"/>
        <v>999999</v>
      </c>
      <c r="EH48" s="37" t="str">
        <f t="shared" si="128"/>
        <v/>
      </c>
      <c r="EJ48" s="35" t="str">
        <f t="shared" si="203"/>
        <v>令和41年分</v>
      </c>
      <c r="EK48" s="35">
        <f t="shared" si="117"/>
        <v>2059</v>
      </c>
      <c r="EL48" s="36">
        <f t="shared" si="118"/>
        <v>1000000</v>
      </c>
      <c r="EM48" s="37">
        <f t="shared" si="204"/>
        <v>1000000</v>
      </c>
      <c r="EN48" s="37">
        <f t="shared" si="205"/>
        <v>999999</v>
      </c>
      <c r="EO48" s="37">
        <f t="shared" si="206"/>
        <v>1</v>
      </c>
      <c r="EP48" s="37">
        <f t="shared" si="207"/>
        <v>999999</v>
      </c>
      <c r="EQ48" s="37">
        <f t="shared" si="208"/>
        <v>1</v>
      </c>
      <c r="ER48" s="37">
        <f t="shared" si="209"/>
        <v>0</v>
      </c>
      <c r="ES48" s="37">
        <f t="shared" si="210"/>
        <v>109913</v>
      </c>
      <c r="ET48" s="37">
        <f t="shared" si="211"/>
        <v>54957</v>
      </c>
      <c r="EU48" s="37">
        <f t="shared" si="212"/>
        <v>0</v>
      </c>
      <c r="EV48" s="38">
        <f t="shared" si="213"/>
        <v>7</v>
      </c>
      <c r="EW48" s="39">
        <f t="shared" si="214"/>
        <v>0.35699999999999998</v>
      </c>
      <c r="EX48" s="39">
        <f t="shared" si="215"/>
        <v>0.5</v>
      </c>
      <c r="EY48" s="40">
        <f t="shared" si="216"/>
        <v>5.4960000000000002E-2</v>
      </c>
      <c r="EZ48" s="41">
        <f t="shared" si="217"/>
        <v>54960</v>
      </c>
      <c r="FA48" s="41" t="str">
        <f t="shared" si="218"/>
        <v>改定</v>
      </c>
      <c r="FB48" s="41"/>
      <c r="FC48" s="45">
        <f t="shared" si="219"/>
        <v>0.5</v>
      </c>
      <c r="FD48" s="44">
        <f>12</f>
        <v>12</v>
      </c>
      <c r="FE48" s="37">
        <f t="shared" si="220"/>
        <v>0</v>
      </c>
      <c r="FF48" s="37"/>
      <c r="FG48" s="37">
        <f t="shared" si="221"/>
        <v>0</v>
      </c>
      <c r="FH48" s="37">
        <f t="shared" si="222"/>
        <v>0</v>
      </c>
      <c r="FI48" s="43">
        <f t="shared" si="223"/>
        <v>1</v>
      </c>
      <c r="FJ48" s="41">
        <f t="shared" si="224"/>
        <v>0</v>
      </c>
      <c r="FK48" s="37">
        <f t="shared" si="225"/>
        <v>1</v>
      </c>
      <c r="FL48" s="37">
        <f t="shared" si="256"/>
        <v>999999</v>
      </c>
      <c r="FM48" s="37"/>
      <c r="FO48" s="35" t="str">
        <f t="shared" si="226"/>
        <v>令和41年分</v>
      </c>
      <c r="FP48" s="35">
        <f t="shared" si="119"/>
        <v>2059</v>
      </c>
      <c r="FQ48" s="36">
        <f t="shared" si="120"/>
        <v>1000000</v>
      </c>
      <c r="FR48" s="37">
        <f t="shared" si="227"/>
        <v>1000000</v>
      </c>
      <c r="FS48" s="37">
        <f t="shared" si="228"/>
        <v>999999</v>
      </c>
      <c r="FT48" s="37">
        <f t="shared" si="229"/>
        <v>1</v>
      </c>
      <c r="FU48" s="37">
        <f t="shared" si="230"/>
        <v>999999</v>
      </c>
      <c r="FV48" s="37">
        <f t="shared" si="231"/>
        <v>1</v>
      </c>
      <c r="FW48" s="37">
        <f t="shared" si="232"/>
        <v>0</v>
      </c>
      <c r="FX48" s="37">
        <f t="shared" si="233"/>
        <v>259891</v>
      </c>
      <c r="FY48" s="37">
        <f t="shared" si="234"/>
        <v>86804</v>
      </c>
      <c r="FZ48" s="37">
        <f t="shared" si="235"/>
        <v>0</v>
      </c>
      <c r="GA48" s="38">
        <f t="shared" si="236"/>
        <v>7</v>
      </c>
      <c r="GB48" s="39">
        <f t="shared" si="44"/>
        <v>0.28599999999999998</v>
      </c>
      <c r="GC48" s="39">
        <f t="shared" si="237"/>
        <v>0.33400000000000002</v>
      </c>
      <c r="GD48" s="40">
        <f t="shared" si="238"/>
        <v>8.6800000000000002E-2</v>
      </c>
      <c r="GE48" s="41">
        <f t="shared" si="239"/>
        <v>86800</v>
      </c>
      <c r="GF48" s="41" t="str">
        <f t="shared" si="240"/>
        <v>改定</v>
      </c>
      <c r="GG48" s="41"/>
      <c r="GH48" s="45">
        <f t="shared" si="241"/>
        <v>0.33400000000000002</v>
      </c>
      <c r="GI48" s="44">
        <f>12</f>
        <v>12</v>
      </c>
      <c r="GJ48" s="37">
        <f t="shared" si="242"/>
        <v>0</v>
      </c>
      <c r="GK48" s="37"/>
      <c r="GL48" s="37">
        <f t="shared" si="243"/>
        <v>0</v>
      </c>
      <c r="GM48" s="37">
        <f t="shared" si="244"/>
        <v>0</v>
      </c>
      <c r="GN48" s="43">
        <f t="shared" si="245"/>
        <v>1</v>
      </c>
      <c r="GO48" s="41">
        <f t="shared" si="246"/>
        <v>0</v>
      </c>
      <c r="GP48" s="37">
        <f t="shared" si="247"/>
        <v>1</v>
      </c>
      <c r="GQ48" s="37">
        <f t="shared" si="257"/>
        <v>999999</v>
      </c>
      <c r="GR48" s="37"/>
    </row>
    <row r="49" spans="2:200" ht="15" customHeight="1">
      <c r="B49" s="81">
        <v>42</v>
      </c>
      <c r="C49" s="82" t="str">
        <f t="shared" si="248"/>
        <v>令和42年分</v>
      </c>
      <c r="D49" s="41">
        <f ca="1">OFFSET(S49,VLOOKUP($L$3,各種設定!$E$2:$F$8,2,FALSE),VLOOKUP($L$3,各種設定!$E$2:$G$8,3,FALSE))</f>
        <v>1000000</v>
      </c>
      <c r="E49" s="41">
        <f ca="1">OFFSET(AB49,VLOOKUP($L$3,各種設定!$E$2:$F$8,2,FALSE),VLOOKUP($L$3,各種設定!$E$2:$G$8,3,FALSE))</f>
        <v>7</v>
      </c>
      <c r="F49" s="45">
        <f ca="1">OFFSET(AI49,VLOOKUP($L$3,各種設定!$E$2:$F$8,2,FALSE),VLOOKUP($L$3,各種設定!$E$2:$G$8,3,FALSE))</f>
        <v>0.14299999999999999</v>
      </c>
      <c r="G49" s="41">
        <f ca="1">OFFSET(AJ49,VLOOKUP($L$3,各種設定!$E$2:$F$8,2,FALSE),VLOOKUP($L$3,各種設定!$E$2:$G$8,3,FALSE))</f>
        <v>12</v>
      </c>
      <c r="H49" s="41">
        <f ca="1">OFFSET(AK49,VLOOKUP($L$3,各種設定!$E$2:$F$8,2,FALSE),VLOOKUP($L$3,各種設定!$E$2:$G$8,3,FALSE))</f>
        <v>0</v>
      </c>
      <c r="I49" s="78"/>
      <c r="J49" s="41">
        <f ca="1">OFFSET(AN49,VLOOKUP($L$3,各種設定!$E$2:$F$8,2,FALSE),VLOOKUP($L$3,各種設定!$E$2:$G$8,3,FALSE))</f>
        <v>0</v>
      </c>
      <c r="K49" s="83">
        <f t="shared" si="110"/>
        <v>1</v>
      </c>
      <c r="L49" s="41">
        <f ca="1">OFFSET(AP49,VLOOKUP($L$3,各種設定!$E$2:$F$8,2,FALSE),VLOOKUP($L$3,各種設定!$E$2:$G$8,3,FALSE))</f>
        <v>0</v>
      </c>
      <c r="M49" s="41">
        <f ca="1">OFFSET(AQ49,VLOOKUP($L$3,各種設定!$E$2:$F$8,2,FALSE),VLOOKUP($L$3,各種設定!$E$2:$G$8,3,FALSE))</f>
        <v>1</v>
      </c>
      <c r="N49" s="84">
        <f ca="1">OFFSET(AS49,VLOOKUP($L$3,各種設定!$E$2:$F$8,2,FALSE),VLOOKUP($L$3,各種設定!$E$2:$G$8,3,FALSE))</f>
        <v>0</v>
      </c>
      <c r="P49" s="35" t="str">
        <f t="shared" si="151"/>
        <v>令和42年分</v>
      </c>
      <c r="Q49" s="35">
        <f t="shared" si="121"/>
        <v>2060</v>
      </c>
      <c r="R49" s="36">
        <f t="shared" si="250"/>
        <v>1000000</v>
      </c>
      <c r="S49" s="37">
        <f t="shared" si="251"/>
        <v>1000000</v>
      </c>
      <c r="T49" s="37">
        <f t="shared" si="152"/>
        <v>999999</v>
      </c>
      <c r="U49" s="38"/>
      <c r="V49" s="37">
        <f t="shared" si="153"/>
        <v>999999</v>
      </c>
      <c r="W49" s="37">
        <f t="shared" si="154"/>
        <v>1</v>
      </c>
      <c r="X49" s="38"/>
      <c r="Y49" s="38"/>
      <c r="Z49" s="38"/>
      <c r="AA49" s="38"/>
      <c r="AB49" s="38"/>
      <c r="AC49" s="39"/>
      <c r="AD49" s="39"/>
      <c r="AE49" s="40"/>
      <c r="AF49" s="41"/>
      <c r="AG49" s="41"/>
      <c r="AH49" s="41"/>
      <c r="AI49" s="38"/>
      <c r="AJ49" s="38"/>
      <c r="AK49" s="38"/>
      <c r="AL49" s="38"/>
      <c r="AM49" s="38"/>
      <c r="AN49" s="38"/>
      <c r="AO49" s="38"/>
      <c r="AP49" s="38"/>
      <c r="AQ49" s="37">
        <f t="shared" si="155"/>
        <v>1</v>
      </c>
      <c r="AR49" s="37">
        <f t="shared" si="252"/>
        <v>999999</v>
      </c>
      <c r="AS49" s="38"/>
      <c r="AU49" s="35" t="str">
        <f t="shared" si="156"/>
        <v>令和42年分</v>
      </c>
      <c r="AV49" s="35">
        <f t="shared" si="144"/>
        <v>2060</v>
      </c>
      <c r="AW49" s="36">
        <f t="shared" si="145"/>
        <v>1000000</v>
      </c>
      <c r="AX49" s="37">
        <f t="shared" si="157"/>
        <v>900000</v>
      </c>
      <c r="AY49" s="37">
        <f t="shared" si="55"/>
        <v>950000</v>
      </c>
      <c r="AZ49" s="37">
        <f t="shared" si="158"/>
        <v>127800</v>
      </c>
      <c r="BA49" s="37">
        <f t="shared" si="159"/>
        <v>999999</v>
      </c>
      <c r="BB49" s="37">
        <f t="shared" si="160"/>
        <v>1</v>
      </c>
      <c r="BC49" s="37">
        <f t="shared" si="161"/>
        <v>0</v>
      </c>
      <c r="BD49" s="37">
        <f t="shared" si="127"/>
        <v>0</v>
      </c>
      <c r="BE49" s="37">
        <f t="shared" si="162"/>
        <v>0</v>
      </c>
      <c r="BF49" s="37">
        <f t="shared" si="163"/>
        <v>0</v>
      </c>
      <c r="BG49" s="38">
        <f t="shared" si="249"/>
        <v>7</v>
      </c>
      <c r="BH49" s="39"/>
      <c r="BI49" s="39"/>
      <c r="BJ49" s="40"/>
      <c r="BK49" s="41"/>
      <c r="BL49" s="41"/>
      <c r="BM49" s="41"/>
      <c r="BN49" s="38">
        <f t="shared" si="164"/>
        <v>0.14199999999999999</v>
      </c>
      <c r="BO49" s="44">
        <f>12</f>
        <v>12</v>
      </c>
      <c r="BP49" s="37">
        <f t="shared" si="165"/>
        <v>0</v>
      </c>
      <c r="BQ49" s="37"/>
      <c r="BR49" s="37">
        <f t="shared" si="166"/>
        <v>0</v>
      </c>
      <c r="BS49" s="37">
        <f t="shared" si="167"/>
        <v>0</v>
      </c>
      <c r="BT49" s="43">
        <f t="shared" si="168"/>
        <v>1</v>
      </c>
      <c r="BU49" s="41">
        <f t="shared" si="169"/>
        <v>0</v>
      </c>
      <c r="BV49" s="37">
        <f t="shared" si="170"/>
        <v>1</v>
      </c>
      <c r="BW49" s="37">
        <f t="shared" si="253"/>
        <v>999999</v>
      </c>
      <c r="BX49" s="37" t="str">
        <f t="shared" si="126"/>
        <v/>
      </c>
      <c r="BZ49" s="35" t="str">
        <f t="shared" si="171"/>
        <v>令和42年分</v>
      </c>
      <c r="CA49" s="35">
        <f t="shared" si="113"/>
        <v>2060</v>
      </c>
      <c r="CB49" s="36">
        <f t="shared" si="114"/>
        <v>1000000</v>
      </c>
      <c r="CC49" s="37">
        <f t="shared" si="172"/>
        <v>1000000</v>
      </c>
      <c r="CD49" s="37">
        <f t="shared" si="173"/>
        <v>999999</v>
      </c>
      <c r="CE49" s="37">
        <f t="shared" si="174"/>
        <v>143000</v>
      </c>
      <c r="CF49" s="37">
        <f t="shared" si="175"/>
        <v>999999</v>
      </c>
      <c r="CG49" s="37">
        <f t="shared" si="176"/>
        <v>1</v>
      </c>
      <c r="CH49" s="37">
        <f t="shared" si="177"/>
        <v>0</v>
      </c>
      <c r="CI49" s="37"/>
      <c r="CJ49" s="37"/>
      <c r="CK49" s="37">
        <f t="shared" si="178"/>
        <v>0</v>
      </c>
      <c r="CL49" s="38">
        <f t="shared" si="179"/>
        <v>7</v>
      </c>
      <c r="CM49" s="39"/>
      <c r="CN49" s="39"/>
      <c r="CO49" s="40"/>
      <c r="CP49" s="41"/>
      <c r="CQ49" s="41"/>
      <c r="CR49" s="41"/>
      <c r="CS49" s="38">
        <f t="shared" si="180"/>
        <v>0.14299999999999999</v>
      </c>
      <c r="CT49" s="44">
        <f>12</f>
        <v>12</v>
      </c>
      <c r="CU49" s="37">
        <f t="shared" si="181"/>
        <v>0</v>
      </c>
      <c r="CV49" s="37"/>
      <c r="CW49" s="37">
        <f t="shared" si="182"/>
        <v>0</v>
      </c>
      <c r="CX49" s="37">
        <f t="shared" si="183"/>
        <v>0</v>
      </c>
      <c r="CY49" s="43">
        <f t="shared" si="184"/>
        <v>1</v>
      </c>
      <c r="CZ49" s="41">
        <f t="shared" si="185"/>
        <v>0</v>
      </c>
      <c r="DA49" s="37">
        <f t="shared" si="186"/>
        <v>1</v>
      </c>
      <c r="DB49" s="37">
        <f t="shared" si="254"/>
        <v>999999</v>
      </c>
      <c r="DC49" s="37"/>
      <c r="DE49" s="35" t="str">
        <f t="shared" si="187"/>
        <v>令和42年分</v>
      </c>
      <c r="DF49" s="35">
        <f t="shared" si="115"/>
        <v>2060</v>
      </c>
      <c r="DG49" s="36">
        <f t="shared" si="116"/>
        <v>1000000</v>
      </c>
      <c r="DH49" s="37">
        <f t="shared" si="188"/>
        <v>1000000</v>
      </c>
      <c r="DI49" s="37">
        <f t="shared" si="69"/>
        <v>950000</v>
      </c>
      <c r="DJ49" s="37">
        <f t="shared" si="189"/>
        <v>1</v>
      </c>
      <c r="DK49" s="37">
        <f t="shared" si="190"/>
        <v>999999</v>
      </c>
      <c r="DL49" s="37">
        <f t="shared" si="191"/>
        <v>1</v>
      </c>
      <c r="DM49" s="37">
        <f t="shared" si="192"/>
        <v>0</v>
      </c>
      <c r="DN49" s="37">
        <f t="shared" si="130"/>
        <v>0</v>
      </c>
      <c r="DO49" s="37">
        <f t="shared" si="193"/>
        <v>0</v>
      </c>
      <c r="DP49" s="37">
        <f t="shared" si="194"/>
        <v>0</v>
      </c>
      <c r="DQ49" s="38">
        <f t="shared" si="195"/>
        <v>7</v>
      </c>
      <c r="DR49" s="39"/>
      <c r="DS49" s="39"/>
      <c r="DT49" s="40"/>
      <c r="DU49" s="41"/>
      <c r="DV49" s="41"/>
      <c r="DW49" s="41"/>
      <c r="DX49" s="38">
        <f t="shared" si="196"/>
        <v>0.28000000000000003</v>
      </c>
      <c r="DY49" s="44">
        <f>12</f>
        <v>12</v>
      </c>
      <c r="DZ49" s="37">
        <f t="shared" si="197"/>
        <v>0</v>
      </c>
      <c r="EA49" s="37"/>
      <c r="EB49" s="37">
        <f t="shared" si="198"/>
        <v>0</v>
      </c>
      <c r="EC49" s="37">
        <f t="shared" si="199"/>
        <v>0</v>
      </c>
      <c r="ED49" s="43">
        <f t="shared" si="200"/>
        <v>1</v>
      </c>
      <c r="EE49" s="41">
        <f t="shared" si="201"/>
        <v>0</v>
      </c>
      <c r="EF49" s="37">
        <f t="shared" si="202"/>
        <v>1</v>
      </c>
      <c r="EG49" s="37">
        <f t="shared" si="255"/>
        <v>999999</v>
      </c>
      <c r="EH49" s="37" t="str">
        <f t="shared" si="128"/>
        <v/>
      </c>
      <c r="EJ49" s="35" t="str">
        <f t="shared" si="203"/>
        <v>令和42年分</v>
      </c>
      <c r="EK49" s="35">
        <f t="shared" si="117"/>
        <v>2060</v>
      </c>
      <c r="EL49" s="36">
        <f t="shared" si="118"/>
        <v>1000000</v>
      </c>
      <c r="EM49" s="37">
        <f t="shared" si="204"/>
        <v>1000000</v>
      </c>
      <c r="EN49" s="37">
        <f t="shared" si="205"/>
        <v>999999</v>
      </c>
      <c r="EO49" s="37">
        <f t="shared" si="206"/>
        <v>1</v>
      </c>
      <c r="EP49" s="37">
        <f t="shared" si="207"/>
        <v>999999</v>
      </c>
      <c r="EQ49" s="37">
        <f t="shared" si="208"/>
        <v>1</v>
      </c>
      <c r="ER49" s="37">
        <f t="shared" si="209"/>
        <v>0</v>
      </c>
      <c r="ES49" s="37">
        <f t="shared" si="210"/>
        <v>109913</v>
      </c>
      <c r="ET49" s="37">
        <f t="shared" si="211"/>
        <v>54957</v>
      </c>
      <c r="EU49" s="37">
        <f t="shared" si="212"/>
        <v>0</v>
      </c>
      <c r="EV49" s="38">
        <f t="shared" si="213"/>
        <v>7</v>
      </c>
      <c r="EW49" s="39">
        <f t="shared" si="214"/>
        <v>0.35699999999999998</v>
      </c>
      <c r="EX49" s="39">
        <f t="shared" si="215"/>
        <v>0.5</v>
      </c>
      <c r="EY49" s="40">
        <f t="shared" si="216"/>
        <v>5.4960000000000002E-2</v>
      </c>
      <c r="EZ49" s="41">
        <f t="shared" si="217"/>
        <v>54960</v>
      </c>
      <c r="FA49" s="41" t="str">
        <f t="shared" si="218"/>
        <v>改定</v>
      </c>
      <c r="FB49" s="41"/>
      <c r="FC49" s="45">
        <f t="shared" si="219"/>
        <v>0.5</v>
      </c>
      <c r="FD49" s="44">
        <f>12</f>
        <v>12</v>
      </c>
      <c r="FE49" s="37">
        <f t="shared" si="220"/>
        <v>0</v>
      </c>
      <c r="FF49" s="37"/>
      <c r="FG49" s="37">
        <f t="shared" si="221"/>
        <v>0</v>
      </c>
      <c r="FH49" s="37">
        <f t="shared" si="222"/>
        <v>0</v>
      </c>
      <c r="FI49" s="43">
        <f t="shared" si="223"/>
        <v>1</v>
      </c>
      <c r="FJ49" s="41">
        <f t="shared" si="224"/>
        <v>0</v>
      </c>
      <c r="FK49" s="37">
        <f t="shared" si="225"/>
        <v>1</v>
      </c>
      <c r="FL49" s="37">
        <f t="shared" si="256"/>
        <v>999999</v>
      </c>
      <c r="FM49" s="37"/>
      <c r="FO49" s="35" t="str">
        <f t="shared" si="226"/>
        <v>令和42年分</v>
      </c>
      <c r="FP49" s="35">
        <f t="shared" si="119"/>
        <v>2060</v>
      </c>
      <c r="FQ49" s="36">
        <f t="shared" si="120"/>
        <v>1000000</v>
      </c>
      <c r="FR49" s="37">
        <f t="shared" si="227"/>
        <v>1000000</v>
      </c>
      <c r="FS49" s="37">
        <f t="shared" si="228"/>
        <v>999999</v>
      </c>
      <c r="FT49" s="37">
        <f t="shared" si="229"/>
        <v>1</v>
      </c>
      <c r="FU49" s="37">
        <f t="shared" si="230"/>
        <v>999999</v>
      </c>
      <c r="FV49" s="37">
        <f t="shared" si="231"/>
        <v>1</v>
      </c>
      <c r="FW49" s="37">
        <f t="shared" si="232"/>
        <v>0</v>
      </c>
      <c r="FX49" s="37">
        <f t="shared" si="233"/>
        <v>259891</v>
      </c>
      <c r="FY49" s="37">
        <f t="shared" si="234"/>
        <v>86804</v>
      </c>
      <c r="FZ49" s="37">
        <f t="shared" si="235"/>
        <v>0</v>
      </c>
      <c r="GA49" s="38">
        <f t="shared" si="236"/>
        <v>7</v>
      </c>
      <c r="GB49" s="39">
        <f t="shared" si="44"/>
        <v>0.28599999999999998</v>
      </c>
      <c r="GC49" s="39">
        <f t="shared" si="237"/>
        <v>0.33400000000000002</v>
      </c>
      <c r="GD49" s="40">
        <f t="shared" si="238"/>
        <v>8.6800000000000002E-2</v>
      </c>
      <c r="GE49" s="41">
        <f t="shared" si="239"/>
        <v>86800</v>
      </c>
      <c r="GF49" s="41" t="str">
        <f t="shared" si="240"/>
        <v>改定</v>
      </c>
      <c r="GG49" s="41"/>
      <c r="GH49" s="45">
        <f t="shared" si="241"/>
        <v>0.33400000000000002</v>
      </c>
      <c r="GI49" s="44">
        <f>12</f>
        <v>12</v>
      </c>
      <c r="GJ49" s="37">
        <f t="shared" si="242"/>
        <v>0</v>
      </c>
      <c r="GK49" s="37"/>
      <c r="GL49" s="37">
        <f t="shared" si="243"/>
        <v>0</v>
      </c>
      <c r="GM49" s="37">
        <f t="shared" si="244"/>
        <v>0</v>
      </c>
      <c r="GN49" s="43">
        <f t="shared" si="245"/>
        <v>1</v>
      </c>
      <c r="GO49" s="41">
        <f t="shared" si="246"/>
        <v>0</v>
      </c>
      <c r="GP49" s="37">
        <f t="shared" si="247"/>
        <v>1</v>
      </c>
      <c r="GQ49" s="37">
        <f t="shared" si="257"/>
        <v>999999</v>
      </c>
      <c r="GR49" s="37"/>
    </row>
    <row r="50" spans="2:200" ht="15" customHeight="1">
      <c r="B50" s="81">
        <v>43</v>
      </c>
      <c r="C50" s="82" t="str">
        <f t="shared" si="248"/>
        <v>令和43年分</v>
      </c>
      <c r="D50" s="41">
        <f ca="1">OFFSET(S50,VLOOKUP($L$3,各種設定!$E$2:$F$8,2,FALSE),VLOOKUP($L$3,各種設定!$E$2:$G$8,3,FALSE))</f>
        <v>1000000</v>
      </c>
      <c r="E50" s="41">
        <f ca="1">OFFSET(AB50,VLOOKUP($L$3,各種設定!$E$2:$F$8,2,FALSE),VLOOKUP($L$3,各種設定!$E$2:$G$8,3,FALSE))</f>
        <v>7</v>
      </c>
      <c r="F50" s="45">
        <f ca="1">OFFSET(AI50,VLOOKUP($L$3,各種設定!$E$2:$F$8,2,FALSE),VLOOKUP($L$3,各種設定!$E$2:$G$8,3,FALSE))</f>
        <v>0.14299999999999999</v>
      </c>
      <c r="G50" s="41">
        <f ca="1">OFFSET(AJ50,VLOOKUP($L$3,各種設定!$E$2:$F$8,2,FALSE),VLOOKUP($L$3,各種設定!$E$2:$G$8,3,FALSE))</f>
        <v>12</v>
      </c>
      <c r="H50" s="41">
        <f ca="1">OFFSET(AK50,VLOOKUP($L$3,各種設定!$E$2:$F$8,2,FALSE),VLOOKUP($L$3,各種設定!$E$2:$G$8,3,FALSE))</f>
        <v>0</v>
      </c>
      <c r="I50" s="78"/>
      <c r="J50" s="41">
        <f ca="1">OFFSET(AN50,VLOOKUP($L$3,各種設定!$E$2:$F$8,2,FALSE),VLOOKUP($L$3,各種設定!$E$2:$G$8,3,FALSE))</f>
        <v>0</v>
      </c>
      <c r="K50" s="83">
        <f t="shared" si="110"/>
        <v>1</v>
      </c>
      <c r="L50" s="41">
        <f ca="1">OFFSET(AP50,VLOOKUP($L$3,各種設定!$E$2:$F$8,2,FALSE),VLOOKUP($L$3,各種設定!$E$2:$G$8,3,FALSE))</f>
        <v>0</v>
      </c>
      <c r="M50" s="41">
        <f ca="1">OFFSET(AQ50,VLOOKUP($L$3,各種設定!$E$2:$F$8,2,FALSE),VLOOKUP($L$3,各種設定!$E$2:$G$8,3,FALSE))</f>
        <v>1</v>
      </c>
      <c r="N50" s="84">
        <f ca="1">OFFSET(AS50,VLOOKUP($L$3,各種設定!$E$2:$F$8,2,FALSE),VLOOKUP($L$3,各種設定!$E$2:$G$8,3,FALSE))</f>
        <v>0</v>
      </c>
      <c r="P50" s="35" t="str">
        <f t="shared" si="151"/>
        <v>令和43年分</v>
      </c>
      <c r="Q50" s="35">
        <f t="shared" si="121"/>
        <v>2061</v>
      </c>
      <c r="R50" s="36">
        <f t="shared" si="250"/>
        <v>1000000</v>
      </c>
      <c r="S50" s="37">
        <f t="shared" si="251"/>
        <v>1000000</v>
      </c>
      <c r="T50" s="37">
        <f t="shared" si="152"/>
        <v>999999</v>
      </c>
      <c r="U50" s="38"/>
      <c r="V50" s="37">
        <f t="shared" si="153"/>
        <v>999999</v>
      </c>
      <c r="W50" s="37">
        <f t="shared" si="154"/>
        <v>1</v>
      </c>
      <c r="X50" s="38"/>
      <c r="Y50" s="38"/>
      <c r="Z50" s="38"/>
      <c r="AA50" s="38"/>
      <c r="AB50" s="38"/>
      <c r="AC50" s="39"/>
      <c r="AD50" s="39"/>
      <c r="AE50" s="40"/>
      <c r="AF50" s="41"/>
      <c r="AG50" s="41"/>
      <c r="AH50" s="41"/>
      <c r="AI50" s="38"/>
      <c r="AJ50" s="38"/>
      <c r="AK50" s="38"/>
      <c r="AL50" s="38"/>
      <c r="AM50" s="38"/>
      <c r="AN50" s="38"/>
      <c r="AO50" s="38"/>
      <c r="AP50" s="38"/>
      <c r="AQ50" s="37">
        <f t="shared" si="155"/>
        <v>1</v>
      </c>
      <c r="AR50" s="37">
        <f t="shared" si="252"/>
        <v>999999</v>
      </c>
      <c r="AS50" s="38"/>
      <c r="AU50" s="35" t="str">
        <f t="shared" si="156"/>
        <v>令和43年分</v>
      </c>
      <c r="AV50" s="35">
        <f t="shared" si="144"/>
        <v>2061</v>
      </c>
      <c r="AW50" s="36">
        <f t="shared" si="145"/>
        <v>1000000</v>
      </c>
      <c r="AX50" s="37">
        <f t="shared" si="157"/>
        <v>900000</v>
      </c>
      <c r="AY50" s="37">
        <f t="shared" si="55"/>
        <v>950000</v>
      </c>
      <c r="AZ50" s="37">
        <f t="shared" si="158"/>
        <v>127800</v>
      </c>
      <c r="BA50" s="37">
        <f t="shared" si="159"/>
        <v>999999</v>
      </c>
      <c r="BB50" s="37">
        <f t="shared" si="160"/>
        <v>1</v>
      </c>
      <c r="BC50" s="37">
        <f t="shared" si="161"/>
        <v>0</v>
      </c>
      <c r="BD50" s="37">
        <f t="shared" si="127"/>
        <v>0</v>
      </c>
      <c r="BE50" s="37">
        <f t="shared" si="162"/>
        <v>0</v>
      </c>
      <c r="BF50" s="37">
        <f t="shared" si="163"/>
        <v>0</v>
      </c>
      <c r="BG50" s="38">
        <f t="shared" si="249"/>
        <v>7</v>
      </c>
      <c r="BH50" s="39"/>
      <c r="BI50" s="39"/>
      <c r="BJ50" s="40"/>
      <c r="BK50" s="41"/>
      <c r="BL50" s="41"/>
      <c r="BM50" s="41"/>
      <c r="BN50" s="38">
        <f t="shared" si="164"/>
        <v>0.14199999999999999</v>
      </c>
      <c r="BO50" s="44">
        <f>12</f>
        <v>12</v>
      </c>
      <c r="BP50" s="37">
        <f t="shared" si="165"/>
        <v>0</v>
      </c>
      <c r="BQ50" s="37"/>
      <c r="BR50" s="37">
        <f t="shared" si="166"/>
        <v>0</v>
      </c>
      <c r="BS50" s="37">
        <f t="shared" si="167"/>
        <v>0</v>
      </c>
      <c r="BT50" s="43">
        <f t="shared" si="168"/>
        <v>1</v>
      </c>
      <c r="BU50" s="41">
        <f t="shared" si="169"/>
        <v>0</v>
      </c>
      <c r="BV50" s="37">
        <f t="shared" si="170"/>
        <v>1</v>
      </c>
      <c r="BW50" s="37">
        <f t="shared" si="253"/>
        <v>999999</v>
      </c>
      <c r="BX50" s="37" t="str">
        <f t="shared" si="126"/>
        <v/>
      </c>
      <c r="BZ50" s="35" t="str">
        <f t="shared" si="171"/>
        <v>令和43年分</v>
      </c>
      <c r="CA50" s="35">
        <f t="shared" si="113"/>
        <v>2061</v>
      </c>
      <c r="CB50" s="36">
        <f t="shared" si="114"/>
        <v>1000000</v>
      </c>
      <c r="CC50" s="37">
        <f t="shared" si="172"/>
        <v>1000000</v>
      </c>
      <c r="CD50" s="37">
        <f t="shared" si="173"/>
        <v>999999</v>
      </c>
      <c r="CE50" s="37">
        <f t="shared" si="174"/>
        <v>143000</v>
      </c>
      <c r="CF50" s="37">
        <f t="shared" si="175"/>
        <v>999999</v>
      </c>
      <c r="CG50" s="37">
        <f t="shared" si="176"/>
        <v>1</v>
      </c>
      <c r="CH50" s="37">
        <f t="shared" si="177"/>
        <v>0</v>
      </c>
      <c r="CI50" s="37"/>
      <c r="CJ50" s="37"/>
      <c r="CK50" s="37">
        <f t="shared" si="178"/>
        <v>0</v>
      </c>
      <c r="CL50" s="38">
        <f t="shared" si="179"/>
        <v>7</v>
      </c>
      <c r="CM50" s="39"/>
      <c r="CN50" s="39"/>
      <c r="CO50" s="40"/>
      <c r="CP50" s="41"/>
      <c r="CQ50" s="41"/>
      <c r="CR50" s="41"/>
      <c r="CS50" s="38">
        <f t="shared" si="180"/>
        <v>0.14299999999999999</v>
      </c>
      <c r="CT50" s="44">
        <f>12</f>
        <v>12</v>
      </c>
      <c r="CU50" s="37">
        <f t="shared" si="181"/>
        <v>0</v>
      </c>
      <c r="CV50" s="37"/>
      <c r="CW50" s="37">
        <f t="shared" si="182"/>
        <v>0</v>
      </c>
      <c r="CX50" s="37">
        <f t="shared" si="183"/>
        <v>0</v>
      </c>
      <c r="CY50" s="43">
        <f t="shared" si="184"/>
        <v>1</v>
      </c>
      <c r="CZ50" s="41">
        <f t="shared" si="185"/>
        <v>0</v>
      </c>
      <c r="DA50" s="37">
        <f t="shared" si="186"/>
        <v>1</v>
      </c>
      <c r="DB50" s="37">
        <f t="shared" si="254"/>
        <v>999999</v>
      </c>
      <c r="DC50" s="37"/>
      <c r="DE50" s="35" t="str">
        <f t="shared" si="187"/>
        <v>令和43年分</v>
      </c>
      <c r="DF50" s="35">
        <f t="shared" si="115"/>
        <v>2061</v>
      </c>
      <c r="DG50" s="36">
        <f t="shared" si="116"/>
        <v>1000000</v>
      </c>
      <c r="DH50" s="37">
        <f t="shared" si="188"/>
        <v>1000000</v>
      </c>
      <c r="DI50" s="37">
        <f t="shared" si="69"/>
        <v>950000</v>
      </c>
      <c r="DJ50" s="37">
        <f t="shared" si="189"/>
        <v>1</v>
      </c>
      <c r="DK50" s="37">
        <f t="shared" si="190"/>
        <v>999999</v>
      </c>
      <c r="DL50" s="37">
        <f t="shared" si="191"/>
        <v>1</v>
      </c>
      <c r="DM50" s="37">
        <f t="shared" si="192"/>
        <v>0</v>
      </c>
      <c r="DN50" s="37">
        <f t="shared" si="130"/>
        <v>0</v>
      </c>
      <c r="DO50" s="37">
        <f t="shared" si="193"/>
        <v>0</v>
      </c>
      <c r="DP50" s="37">
        <f t="shared" si="194"/>
        <v>0</v>
      </c>
      <c r="DQ50" s="38">
        <f t="shared" si="195"/>
        <v>7</v>
      </c>
      <c r="DR50" s="39"/>
      <c r="DS50" s="39"/>
      <c r="DT50" s="40"/>
      <c r="DU50" s="41"/>
      <c r="DV50" s="41"/>
      <c r="DW50" s="41"/>
      <c r="DX50" s="38">
        <f t="shared" si="196"/>
        <v>0.28000000000000003</v>
      </c>
      <c r="DY50" s="44">
        <f>12</f>
        <v>12</v>
      </c>
      <c r="DZ50" s="37">
        <f t="shared" si="197"/>
        <v>0</v>
      </c>
      <c r="EA50" s="37"/>
      <c r="EB50" s="37">
        <f t="shared" si="198"/>
        <v>0</v>
      </c>
      <c r="EC50" s="37">
        <f t="shared" si="199"/>
        <v>0</v>
      </c>
      <c r="ED50" s="43">
        <f t="shared" si="200"/>
        <v>1</v>
      </c>
      <c r="EE50" s="41">
        <f t="shared" si="201"/>
        <v>0</v>
      </c>
      <c r="EF50" s="37">
        <f t="shared" si="202"/>
        <v>1</v>
      </c>
      <c r="EG50" s="37">
        <f t="shared" si="255"/>
        <v>999999</v>
      </c>
      <c r="EH50" s="37" t="str">
        <f t="shared" si="128"/>
        <v/>
      </c>
      <c r="EJ50" s="35" t="str">
        <f t="shared" si="203"/>
        <v>令和43年分</v>
      </c>
      <c r="EK50" s="35">
        <f t="shared" si="117"/>
        <v>2061</v>
      </c>
      <c r="EL50" s="36">
        <f t="shared" si="118"/>
        <v>1000000</v>
      </c>
      <c r="EM50" s="37">
        <f t="shared" si="204"/>
        <v>1000000</v>
      </c>
      <c r="EN50" s="37">
        <f t="shared" si="205"/>
        <v>999999</v>
      </c>
      <c r="EO50" s="37">
        <f t="shared" si="206"/>
        <v>1</v>
      </c>
      <c r="EP50" s="37">
        <f t="shared" si="207"/>
        <v>999999</v>
      </c>
      <c r="EQ50" s="37">
        <f t="shared" si="208"/>
        <v>1</v>
      </c>
      <c r="ER50" s="37">
        <f t="shared" si="209"/>
        <v>0</v>
      </c>
      <c r="ES50" s="37">
        <f t="shared" si="210"/>
        <v>109913</v>
      </c>
      <c r="ET50" s="37">
        <f t="shared" si="211"/>
        <v>54957</v>
      </c>
      <c r="EU50" s="37">
        <f t="shared" si="212"/>
        <v>0</v>
      </c>
      <c r="EV50" s="38">
        <f t="shared" si="213"/>
        <v>7</v>
      </c>
      <c r="EW50" s="39">
        <f t="shared" si="214"/>
        <v>0.35699999999999998</v>
      </c>
      <c r="EX50" s="39">
        <f t="shared" si="215"/>
        <v>0.5</v>
      </c>
      <c r="EY50" s="40">
        <f t="shared" si="216"/>
        <v>5.4960000000000002E-2</v>
      </c>
      <c r="EZ50" s="41">
        <f t="shared" si="217"/>
        <v>54960</v>
      </c>
      <c r="FA50" s="41" t="str">
        <f t="shared" si="218"/>
        <v>改定</v>
      </c>
      <c r="FB50" s="41"/>
      <c r="FC50" s="45">
        <f t="shared" si="219"/>
        <v>0.5</v>
      </c>
      <c r="FD50" s="44">
        <f>12</f>
        <v>12</v>
      </c>
      <c r="FE50" s="37">
        <f t="shared" si="220"/>
        <v>0</v>
      </c>
      <c r="FF50" s="37"/>
      <c r="FG50" s="37">
        <f t="shared" si="221"/>
        <v>0</v>
      </c>
      <c r="FH50" s="37">
        <f t="shared" si="222"/>
        <v>0</v>
      </c>
      <c r="FI50" s="43">
        <f t="shared" si="223"/>
        <v>1</v>
      </c>
      <c r="FJ50" s="41">
        <f t="shared" si="224"/>
        <v>0</v>
      </c>
      <c r="FK50" s="37">
        <f t="shared" si="225"/>
        <v>1</v>
      </c>
      <c r="FL50" s="37">
        <f t="shared" si="256"/>
        <v>999999</v>
      </c>
      <c r="FM50" s="37"/>
      <c r="FO50" s="35" t="str">
        <f t="shared" si="226"/>
        <v>令和43年分</v>
      </c>
      <c r="FP50" s="35">
        <f t="shared" si="119"/>
        <v>2061</v>
      </c>
      <c r="FQ50" s="36">
        <f t="shared" si="120"/>
        <v>1000000</v>
      </c>
      <c r="FR50" s="37">
        <f t="shared" si="227"/>
        <v>1000000</v>
      </c>
      <c r="FS50" s="37">
        <f t="shared" si="228"/>
        <v>999999</v>
      </c>
      <c r="FT50" s="37">
        <f t="shared" si="229"/>
        <v>1</v>
      </c>
      <c r="FU50" s="37">
        <f t="shared" si="230"/>
        <v>999999</v>
      </c>
      <c r="FV50" s="37">
        <f t="shared" si="231"/>
        <v>1</v>
      </c>
      <c r="FW50" s="37">
        <f t="shared" si="232"/>
        <v>0</v>
      </c>
      <c r="FX50" s="37">
        <f t="shared" si="233"/>
        <v>259891</v>
      </c>
      <c r="FY50" s="37">
        <f t="shared" si="234"/>
        <v>86804</v>
      </c>
      <c r="FZ50" s="37">
        <f t="shared" si="235"/>
        <v>0</v>
      </c>
      <c r="GA50" s="38">
        <f t="shared" si="236"/>
        <v>7</v>
      </c>
      <c r="GB50" s="39">
        <f t="shared" si="44"/>
        <v>0.28599999999999998</v>
      </c>
      <c r="GC50" s="39">
        <f t="shared" si="237"/>
        <v>0.33400000000000002</v>
      </c>
      <c r="GD50" s="40">
        <f t="shared" si="238"/>
        <v>8.6800000000000002E-2</v>
      </c>
      <c r="GE50" s="41">
        <f t="shared" si="239"/>
        <v>86800</v>
      </c>
      <c r="GF50" s="41" t="str">
        <f t="shared" si="240"/>
        <v>改定</v>
      </c>
      <c r="GG50" s="41"/>
      <c r="GH50" s="45">
        <f t="shared" si="241"/>
        <v>0.33400000000000002</v>
      </c>
      <c r="GI50" s="44">
        <f>12</f>
        <v>12</v>
      </c>
      <c r="GJ50" s="37">
        <f t="shared" si="242"/>
        <v>0</v>
      </c>
      <c r="GK50" s="37"/>
      <c r="GL50" s="37">
        <f t="shared" si="243"/>
        <v>0</v>
      </c>
      <c r="GM50" s="37">
        <f t="shared" si="244"/>
        <v>0</v>
      </c>
      <c r="GN50" s="43">
        <f t="shared" si="245"/>
        <v>1</v>
      </c>
      <c r="GO50" s="41">
        <f t="shared" si="246"/>
        <v>0</v>
      </c>
      <c r="GP50" s="37">
        <f t="shared" si="247"/>
        <v>1</v>
      </c>
      <c r="GQ50" s="37">
        <f t="shared" si="257"/>
        <v>999999</v>
      </c>
      <c r="GR50" s="37"/>
    </row>
    <row r="51" spans="2:200" ht="15" customHeight="1">
      <c r="B51" s="81">
        <v>44</v>
      </c>
      <c r="C51" s="82" t="str">
        <f t="shared" si="248"/>
        <v>令和44年分</v>
      </c>
      <c r="D51" s="41">
        <f ca="1">OFFSET(S51,VLOOKUP($L$3,各種設定!$E$2:$F$8,2,FALSE),VLOOKUP($L$3,各種設定!$E$2:$G$8,3,FALSE))</f>
        <v>1000000</v>
      </c>
      <c r="E51" s="41">
        <f ca="1">OFFSET(AB51,VLOOKUP($L$3,各種設定!$E$2:$F$8,2,FALSE),VLOOKUP($L$3,各種設定!$E$2:$G$8,3,FALSE))</f>
        <v>7</v>
      </c>
      <c r="F51" s="45">
        <f ca="1">OFFSET(AI51,VLOOKUP($L$3,各種設定!$E$2:$F$8,2,FALSE),VLOOKUP($L$3,各種設定!$E$2:$G$8,3,FALSE))</f>
        <v>0.14299999999999999</v>
      </c>
      <c r="G51" s="41">
        <f ca="1">OFFSET(AJ51,VLOOKUP($L$3,各種設定!$E$2:$F$8,2,FALSE),VLOOKUP($L$3,各種設定!$E$2:$G$8,3,FALSE))</f>
        <v>12</v>
      </c>
      <c r="H51" s="41">
        <f ca="1">OFFSET(AK51,VLOOKUP($L$3,各種設定!$E$2:$F$8,2,FALSE),VLOOKUP($L$3,各種設定!$E$2:$G$8,3,FALSE))</f>
        <v>0</v>
      </c>
      <c r="I51" s="78"/>
      <c r="J51" s="41">
        <f ca="1">OFFSET(AN51,VLOOKUP($L$3,各種設定!$E$2:$F$8,2,FALSE),VLOOKUP($L$3,各種設定!$E$2:$G$8,3,FALSE))</f>
        <v>0</v>
      </c>
      <c r="K51" s="83">
        <f t="shared" si="110"/>
        <v>1</v>
      </c>
      <c r="L51" s="41">
        <f ca="1">OFFSET(AP51,VLOOKUP($L$3,各種設定!$E$2:$F$8,2,FALSE),VLOOKUP($L$3,各種設定!$E$2:$G$8,3,FALSE))</f>
        <v>0</v>
      </c>
      <c r="M51" s="41">
        <f ca="1">OFFSET(AQ51,VLOOKUP($L$3,各種設定!$E$2:$F$8,2,FALSE),VLOOKUP($L$3,各種設定!$E$2:$G$8,3,FALSE))</f>
        <v>1</v>
      </c>
      <c r="N51" s="84">
        <f ca="1">OFFSET(AS51,VLOOKUP($L$3,各種設定!$E$2:$F$8,2,FALSE),VLOOKUP($L$3,各種設定!$E$2:$G$8,3,FALSE))</f>
        <v>0</v>
      </c>
      <c r="P51" s="35" t="str">
        <f t="shared" si="151"/>
        <v>令和44年分</v>
      </c>
      <c r="Q51" s="35">
        <f t="shared" si="121"/>
        <v>2062</v>
      </c>
      <c r="R51" s="36">
        <f t="shared" si="250"/>
        <v>1000000</v>
      </c>
      <c r="S51" s="37">
        <f t="shared" si="251"/>
        <v>1000000</v>
      </c>
      <c r="T51" s="37">
        <f t="shared" si="152"/>
        <v>999999</v>
      </c>
      <c r="U51" s="38"/>
      <c r="V51" s="37">
        <f t="shared" si="153"/>
        <v>999999</v>
      </c>
      <c r="W51" s="37">
        <f t="shared" si="154"/>
        <v>1</v>
      </c>
      <c r="X51" s="38"/>
      <c r="Y51" s="38"/>
      <c r="Z51" s="38"/>
      <c r="AA51" s="38"/>
      <c r="AB51" s="38"/>
      <c r="AC51" s="39"/>
      <c r="AD51" s="39"/>
      <c r="AE51" s="40"/>
      <c r="AF51" s="41"/>
      <c r="AG51" s="41"/>
      <c r="AH51" s="41"/>
      <c r="AI51" s="38"/>
      <c r="AJ51" s="38"/>
      <c r="AK51" s="38"/>
      <c r="AL51" s="38"/>
      <c r="AM51" s="38"/>
      <c r="AN51" s="38"/>
      <c r="AO51" s="38"/>
      <c r="AP51" s="38"/>
      <c r="AQ51" s="37">
        <f t="shared" si="155"/>
        <v>1</v>
      </c>
      <c r="AR51" s="37">
        <f t="shared" si="252"/>
        <v>999999</v>
      </c>
      <c r="AS51" s="38"/>
      <c r="AU51" s="35" t="str">
        <f t="shared" si="156"/>
        <v>令和44年分</v>
      </c>
      <c r="AV51" s="35">
        <f t="shared" si="144"/>
        <v>2062</v>
      </c>
      <c r="AW51" s="36">
        <f t="shared" si="145"/>
        <v>1000000</v>
      </c>
      <c r="AX51" s="37">
        <f t="shared" si="157"/>
        <v>900000</v>
      </c>
      <c r="AY51" s="37">
        <f t="shared" si="55"/>
        <v>950000</v>
      </c>
      <c r="AZ51" s="37">
        <f t="shared" si="158"/>
        <v>127800</v>
      </c>
      <c r="BA51" s="37">
        <f t="shared" si="159"/>
        <v>999999</v>
      </c>
      <c r="BB51" s="37">
        <f t="shared" si="160"/>
        <v>1</v>
      </c>
      <c r="BC51" s="37">
        <f t="shared" si="161"/>
        <v>0</v>
      </c>
      <c r="BD51" s="37">
        <f t="shared" si="127"/>
        <v>0</v>
      </c>
      <c r="BE51" s="37">
        <f t="shared" si="162"/>
        <v>0</v>
      </c>
      <c r="BF51" s="37">
        <f t="shared" si="163"/>
        <v>0</v>
      </c>
      <c r="BG51" s="38">
        <f t="shared" si="249"/>
        <v>7</v>
      </c>
      <c r="BH51" s="39"/>
      <c r="BI51" s="39"/>
      <c r="BJ51" s="40"/>
      <c r="BK51" s="41"/>
      <c r="BL51" s="41"/>
      <c r="BM51" s="41"/>
      <c r="BN51" s="38">
        <f t="shared" si="164"/>
        <v>0.14199999999999999</v>
      </c>
      <c r="BO51" s="44">
        <f>12</f>
        <v>12</v>
      </c>
      <c r="BP51" s="37">
        <f t="shared" si="165"/>
        <v>0</v>
      </c>
      <c r="BQ51" s="37"/>
      <c r="BR51" s="37">
        <f t="shared" si="166"/>
        <v>0</v>
      </c>
      <c r="BS51" s="37">
        <f t="shared" si="167"/>
        <v>0</v>
      </c>
      <c r="BT51" s="43">
        <f t="shared" si="168"/>
        <v>1</v>
      </c>
      <c r="BU51" s="41">
        <f t="shared" si="169"/>
        <v>0</v>
      </c>
      <c r="BV51" s="37">
        <f t="shared" si="170"/>
        <v>1</v>
      </c>
      <c r="BW51" s="37">
        <f t="shared" si="253"/>
        <v>999999</v>
      </c>
      <c r="BX51" s="37" t="str">
        <f t="shared" si="126"/>
        <v/>
      </c>
      <c r="BZ51" s="35" t="str">
        <f t="shared" si="171"/>
        <v>令和44年分</v>
      </c>
      <c r="CA51" s="35">
        <f t="shared" si="113"/>
        <v>2062</v>
      </c>
      <c r="CB51" s="36">
        <f t="shared" si="114"/>
        <v>1000000</v>
      </c>
      <c r="CC51" s="37">
        <f t="shared" si="172"/>
        <v>1000000</v>
      </c>
      <c r="CD51" s="37">
        <f t="shared" si="173"/>
        <v>999999</v>
      </c>
      <c r="CE51" s="37">
        <f t="shared" si="174"/>
        <v>143000</v>
      </c>
      <c r="CF51" s="37">
        <f t="shared" si="175"/>
        <v>999999</v>
      </c>
      <c r="CG51" s="37">
        <f t="shared" si="176"/>
        <v>1</v>
      </c>
      <c r="CH51" s="37">
        <f t="shared" si="177"/>
        <v>0</v>
      </c>
      <c r="CI51" s="37"/>
      <c r="CJ51" s="37"/>
      <c r="CK51" s="37">
        <f t="shared" si="178"/>
        <v>0</v>
      </c>
      <c r="CL51" s="38">
        <f t="shared" si="179"/>
        <v>7</v>
      </c>
      <c r="CM51" s="39"/>
      <c r="CN51" s="39"/>
      <c r="CO51" s="40"/>
      <c r="CP51" s="41"/>
      <c r="CQ51" s="41"/>
      <c r="CR51" s="41"/>
      <c r="CS51" s="38">
        <f t="shared" si="180"/>
        <v>0.14299999999999999</v>
      </c>
      <c r="CT51" s="44">
        <f>12</f>
        <v>12</v>
      </c>
      <c r="CU51" s="37">
        <f t="shared" si="181"/>
        <v>0</v>
      </c>
      <c r="CV51" s="37"/>
      <c r="CW51" s="37">
        <f t="shared" si="182"/>
        <v>0</v>
      </c>
      <c r="CX51" s="37">
        <f t="shared" si="183"/>
        <v>0</v>
      </c>
      <c r="CY51" s="43">
        <f t="shared" si="184"/>
        <v>1</v>
      </c>
      <c r="CZ51" s="41">
        <f t="shared" si="185"/>
        <v>0</v>
      </c>
      <c r="DA51" s="37">
        <f t="shared" si="186"/>
        <v>1</v>
      </c>
      <c r="DB51" s="37">
        <f t="shared" si="254"/>
        <v>999999</v>
      </c>
      <c r="DC51" s="37"/>
      <c r="DE51" s="35" t="str">
        <f t="shared" si="187"/>
        <v>令和44年分</v>
      </c>
      <c r="DF51" s="35">
        <f t="shared" si="115"/>
        <v>2062</v>
      </c>
      <c r="DG51" s="36">
        <f t="shared" si="116"/>
        <v>1000000</v>
      </c>
      <c r="DH51" s="37">
        <f t="shared" si="188"/>
        <v>1000000</v>
      </c>
      <c r="DI51" s="37">
        <f t="shared" si="69"/>
        <v>950000</v>
      </c>
      <c r="DJ51" s="37">
        <f t="shared" si="189"/>
        <v>1</v>
      </c>
      <c r="DK51" s="37">
        <f t="shared" si="190"/>
        <v>999999</v>
      </c>
      <c r="DL51" s="37">
        <f t="shared" si="191"/>
        <v>1</v>
      </c>
      <c r="DM51" s="37">
        <f t="shared" si="192"/>
        <v>0</v>
      </c>
      <c r="DN51" s="37">
        <f t="shared" si="130"/>
        <v>0</v>
      </c>
      <c r="DO51" s="37">
        <f t="shared" si="193"/>
        <v>0</v>
      </c>
      <c r="DP51" s="37">
        <f t="shared" si="194"/>
        <v>0</v>
      </c>
      <c r="DQ51" s="38">
        <f t="shared" si="195"/>
        <v>7</v>
      </c>
      <c r="DR51" s="39"/>
      <c r="DS51" s="39"/>
      <c r="DT51" s="40"/>
      <c r="DU51" s="41"/>
      <c r="DV51" s="41"/>
      <c r="DW51" s="41"/>
      <c r="DX51" s="38">
        <f t="shared" si="196"/>
        <v>0.28000000000000003</v>
      </c>
      <c r="DY51" s="44">
        <f>12</f>
        <v>12</v>
      </c>
      <c r="DZ51" s="37">
        <f t="shared" si="197"/>
        <v>0</v>
      </c>
      <c r="EA51" s="37"/>
      <c r="EB51" s="37">
        <f t="shared" si="198"/>
        <v>0</v>
      </c>
      <c r="EC51" s="37">
        <f t="shared" si="199"/>
        <v>0</v>
      </c>
      <c r="ED51" s="43">
        <f t="shared" si="200"/>
        <v>1</v>
      </c>
      <c r="EE51" s="41">
        <f t="shared" si="201"/>
        <v>0</v>
      </c>
      <c r="EF51" s="37">
        <f t="shared" si="202"/>
        <v>1</v>
      </c>
      <c r="EG51" s="37">
        <f t="shared" si="255"/>
        <v>999999</v>
      </c>
      <c r="EH51" s="37" t="str">
        <f t="shared" si="128"/>
        <v/>
      </c>
      <c r="EJ51" s="35" t="str">
        <f t="shared" si="203"/>
        <v>令和44年分</v>
      </c>
      <c r="EK51" s="35">
        <f t="shared" si="117"/>
        <v>2062</v>
      </c>
      <c r="EL51" s="36">
        <f t="shared" si="118"/>
        <v>1000000</v>
      </c>
      <c r="EM51" s="37">
        <f t="shared" si="204"/>
        <v>1000000</v>
      </c>
      <c r="EN51" s="37">
        <f t="shared" si="205"/>
        <v>999999</v>
      </c>
      <c r="EO51" s="37">
        <f t="shared" si="206"/>
        <v>1</v>
      </c>
      <c r="EP51" s="37">
        <f t="shared" si="207"/>
        <v>999999</v>
      </c>
      <c r="EQ51" s="37">
        <f t="shared" si="208"/>
        <v>1</v>
      </c>
      <c r="ER51" s="37">
        <f t="shared" si="209"/>
        <v>0</v>
      </c>
      <c r="ES51" s="37">
        <f t="shared" si="210"/>
        <v>109913</v>
      </c>
      <c r="ET51" s="37">
        <f t="shared" si="211"/>
        <v>54957</v>
      </c>
      <c r="EU51" s="37">
        <f t="shared" si="212"/>
        <v>0</v>
      </c>
      <c r="EV51" s="38">
        <f t="shared" si="213"/>
        <v>7</v>
      </c>
      <c r="EW51" s="39">
        <f t="shared" si="214"/>
        <v>0.35699999999999998</v>
      </c>
      <c r="EX51" s="39">
        <f t="shared" si="215"/>
        <v>0.5</v>
      </c>
      <c r="EY51" s="40">
        <f t="shared" si="216"/>
        <v>5.4960000000000002E-2</v>
      </c>
      <c r="EZ51" s="41">
        <f t="shared" si="217"/>
        <v>54960</v>
      </c>
      <c r="FA51" s="41" t="str">
        <f t="shared" si="218"/>
        <v>改定</v>
      </c>
      <c r="FB51" s="41"/>
      <c r="FC51" s="45">
        <f t="shared" si="219"/>
        <v>0.5</v>
      </c>
      <c r="FD51" s="44">
        <f>12</f>
        <v>12</v>
      </c>
      <c r="FE51" s="37">
        <f t="shared" si="220"/>
        <v>0</v>
      </c>
      <c r="FF51" s="37"/>
      <c r="FG51" s="37">
        <f t="shared" si="221"/>
        <v>0</v>
      </c>
      <c r="FH51" s="37">
        <f t="shared" si="222"/>
        <v>0</v>
      </c>
      <c r="FI51" s="43">
        <f t="shared" si="223"/>
        <v>1</v>
      </c>
      <c r="FJ51" s="41">
        <f t="shared" si="224"/>
        <v>0</v>
      </c>
      <c r="FK51" s="37">
        <f t="shared" si="225"/>
        <v>1</v>
      </c>
      <c r="FL51" s="37">
        <f t="shared" si="256"/>
        <v>999999</v>
      </c>
      <c r="FM51" s="37"/>
      <c r="FO51" s="35" t="str">
        <f t="shared" si="226"/>
        <v>令和44年分</v>
      </c>
      <c r="FP51" s="35">
        <f t="shared" si="119"/>
        <v>2062</v>
      </c>
      <c r="FQ51" s="36">
        <f t="shared" si="120"/>
        <v>1000000</v>
      </c>
      <c r="FR51" s="37">
        <f t="shared" si="227"/>
        <v>1000000</v>
      </c>
      <c r="FS51" s="37">
        <f t="shared" si="228"/>
        <v>999999</v>
      </c>
      <c r="FT51" s="37">
        <f t="shared" si="229"/>
        <v>1</v>
      </c>
      <c r="FU51" s="37">
        <f t="shared" si="230"/>
        <v>999999</v>
      </c>
      <c r="FV51" s="37">
        <f t="shared" si="231"/>
        <v>1</v>
      </c>
      <c r="FW51" s="37">
        <f t="shared" si="232"/>
        <v>0</v>
      </c>
      <c r="FX51" s="37">
        <f t="shared" si="233"/>
        <v>259891</v>
      </c>
      <c r="FY51" s="37">
        <f t="shared" si="234"/>
        <v>86804</v>
      </c>
      <c r="FZ51" s="37">
        <f t="shared" si="235"/>
        <v>0</v>
      </c>
      <c r="GA51" s="38">
        <f t="shared" si="236"/>
        <v>7</v>
      </c>
      <c r="GB51" s="39">
        <f t="shared" si="44"/>
        <v>0.28599999999999998</v>
      </c>
      <c r="GC51" s="39">
        <f t="shared" si="237"/>
        <v>0.33400000000000002</v>
      </c>
      <c r="GD51" s="40">
        <f t="shared" si="238"/>
        <v>8.6800000000000002E-2</v>
      </c>
      <c r="GE51" s="41">
        <f t="shared" si="239"/>
        <v>86800</v>
      </c>
      <c r="GF51" s="41" t="str">
        <f t="shared" si="240"/>
        <v>改定</v>
      </c>
      <c r="GG51" s="41"/>
      <c r="GH51" s="45">
        <f t="shared" si="241"/>
        <v>0.33400000000000002</v>
      </c>
      <c r="GI51" s="44">
        <f>12</f>
        <v>12</v>
      </c>
      <c r="GJ51" s="37">
        <f t="shared" si="242"/>
        <v>0</v>
      </c>
      <c r="GK51" s="37"/>
      <c r="GL51" s="37">
        <f t="shared" si="243"/>
        <v>0</v>
      </c>
      <c r="GM51" s="37">
        <f t="shared" si="244"/>
        <v>0</v>
      </c>
      <c r="GN51" s="43">
        <f t="shared" si="245"/>
        <v>1</v>
      </c>
      <c r="GO51" s="41">
        <f t="shared" si="246"/>
        <v>0</v>
      </c>
      <c r="GP51" s="37">
        <f t="shared" si="247"/>
        <v>1</v>
      </c>
      <c r="GQ51" s="37">
        <f t="shared" si="257"/>
        <v>999999</v>
      </c>
      <c r="GR51" s="37"/>
    </row>
    <row r="52" spans="2:200" ht="15" customHeight="1">
      <c r="B52" s="81">
        <v>45</v>
      </c>
      <c r="C52" s="82" t="str">
        <f t="shared" si="248"/>
        <v>令和45年分</v>
      </c>
      <c r="D52" s="41">
        <f ca="1">OFFSET(S52,VLOOKUP($L$3,各種設定!$E$2:$F$8,2,FALSE),VLOOKUP($L$3,各種設定!$E$2:$G$8,3,FALSE))</f>
        <v>1000000</v>
      </c>
      <c r="E52" s="41">
        <f ca="1">OFFSET(AB52,VLOOKUP($L$3,各種設定!$E$2:$F$8,2,FALSE),VLOOKUP($L$3,各種設定!$E$2:$G$8,3,FALSE))</f>
        <v>7</v>
      </c>
      <c r="F52" s="45">
        <f ca="1">OFFSET(AI52,VLOOKUP($L$3,各種設定!$E$2:$F$8,2,FALSE),VLOOKUP($L$3,各種設定!$E$2:$G$8,3,FALSE))</f>
        <v>0.14299999999999999</v>
      </c>
      <c r="G52" s="41">
        <f ca="1">OFFSET(AJ52,VLOOKUP($L$3,各種設定!$E$2:$F$8,2,FALSE),VLOOKUP($L$3,各種設定!$E$2:$G$8,3,FALSE))</f>
        <v>12</v>
      </c>
      <c r="H52" s="41">
        <f ca="1">OFFSET(AK52,VLOOKUP($L$3,各種設定!$E$2:$F$8,2,FALSE),VLOOKUP($L$3,各種設定!$E$2:$G$8,3,FALSE))</f>
        <v>0</v>
      </c>
      <c r="I52" s="78"/>
      <c r="J52" s="41">
        <f ca="1">OFFSET(AN52,VLOOKUP($L$3,各種設定!$E$2:$F$8,2,FALSE),VLOOKUP($L$3,各種設定!$E$2:$G$8,3,FALSE))</f>
        <v>0</v>
      </c>
      <c r="K52" s="83">
        <f t="shared" si="110"/>
        <v>1</v>
      </c>
      <c r="L52" s="41">
        <f ca="1">OFFSET(AP52,VLOOKUP($L$3,各種設定!$E$2:$F$8,2,FALSE),VLOOKUP($L$3,各種設定!$E$2:$G$8,3,FALSE))</f>
        <v>0</v>
      </c>
      <c r="M52" s="41">
        <f ca="1">OFFSET(AQ52,VLOOKUP($L$3,各種設定!$E$2:$F$8,2,FALSE),VLOOKUP($L$3,各種設定!$E$2:$G$8,3,FALSE))</f>
        <v>1</v>
      </c>
      <c r="N52" s="84">
        <f ca="1">OFFSET(AS52,VLOOKUP($L$3,各種設定!$E$2:$F$8,2,FALSE),VLOOKUP($L$3,各種設定!$E$2:$G$8,3,FALSE))</f>
        <v>0</v>
      </c>
      <c r="P52" s="35" t="str">
        <f t="shared" si="151"/>
        <v>令和45年分</v>
      </c>
      <c r="Q52" s="35">
        <f t="shared" si="121"/>
        <v>2063</v>
      </c>
      <c r="R52" s="36">
        <f t="shared" si="250"/>
        <v>1000000</v>
      </c>
      <c r="S52" s="37">
        <f t="shared" si="251"/>
        <v>1000000</v>
      </c>
      <c r="T52" s="37">
        <f t="shared" si="152"/>
        <v>999999</v>
      </c>
      <c r="U52" s="38"/>
      <c r="V52" s="37">
        <f t="shared" si="153"/>
        <v>999999</v>
      </c>
      <c r="W52" s="37">
        <f t="shared" si="154"/>
        <v>1</v>
      </c>
      <c r="X52" s="38"/>
      <c r="Y52" s="38"/>
      <c r="Z52" s="38"/>
      <c r="AA52" s="38"/>
      <c r="AB52" s="38"/>
      <c r="AC52" s="39"/>
      <c r="AD52" s="39"/>
      <c r="AE52" s="40"/>
      <c r="AF52" s="41"/>
      <c r="AG52" s="41"/>
      <c r="AH52" s="41"/>
      <c r="AI52" s="38"/>
      <c r="AJ52" s="38"/>
      <c r="AK52" s="38"/>
      <c r="AL52" s="38"/>
      <c r="AM52" s="38"/>
      <c r="AN52" s="38"/>
      <c r="AO52" s="38"/>
      <c r="AP52" s="38"/>
      <c r="AQ52" s="37">
        <f t="shared" si="155"/>
        <v>1</v>
      </c>
      <c r="AR52" s="37">
        <f t="shared" si="252"/>
        <v>999999</v>
      </c>
      <c r="AS52" s="38"/>
      <c r="AU52" s="35" t="str">
        <f t="shared" si="156"/>
        <v>令和45年分</v>
      </c>
      <c r="AV52" s="35">
        <f t="shared" si="144"/>
        <v>2063</v>
      </c>
      <c r="AW52" s="36">
        <f t="shared" si="145"/>
        <v>1000000</v>
      </c>
      <c r="AX52" s="37">
        <f t="shared" si="157"/>
        <v>900000</v>
      </c>
      <c r="AY52" s="37">
        <f t="shared" si="55"/>
        <v>950000</v>
      </c>
      <c r="AZ52" s="37">
        <f t="shared" si="158"/>
        <v>127800</v>
      </c>
      <c r="BA52" s="37">
        <f t="shared" si="159"/>
        <v>999999</v>
      </c>
      <c r="BB52" s="37">
        <f t="shared" si="160"/>
        <v>1</v>
      </c>
      <c r="BC52" s="37">
        <f t="shared" si="161"/>
        <v>0</v>
      </c>
      <c r="BD52" s="37">
        <f t="shared" si="127"/>
        <v>0</v>
      </c>
      <c r="BE52" s="37">
        <f t="shared" si="162"/>
        <v>0</v>
      </c>
      <c r="BF52" s="37">
        <f t="shared" si="163"/>
        <v>0</v>
      </c>
      <c r="BG52" s="38">
        <f t="shared" si="249"/>
        <v>7</v>
      </c>
      <c r="BH52" s="39"/>
      <c r="BI52" s="39"/>
      <c r="BJ52" s="40"/>
      <c r="BK52" s="41"/>
      <c r="BL52" s="41"/>
      <c r="BM52" s="41"/>
      <c r="BN52" s="38">
        <f t="shared" si="164"/>
        <v>0.14199999999999999</v>
      </c>
      <c r="BO52" s="44">
        <f>12</f>
        <v>12</v>
      </c>
      <c r="BP52" s="37">
        <f t="shared" si="165"/>
        <v>0</v>
      </c>
      <c r="BQ52" s="37"/>
      <c r="BR52" s="37">
        <f t="shared" si="166"/>
        <v>0</v>
      </c>
      <c r="BS52" s="37">
        <f t="shared" si="167"/>
        <v>0</v>
      </c>
      <c r="BT52" s="43">
        <f t="shared" si="168"/>
        <v>1</v>
      </c>
      <c r="BU52" s="41">
        <f t="shared" si="169"/>
        <v>0</v>
      </c>
      <c r="BV52" s="37">
        <f t="shared" si="170"/>
        <v>1</v>
      </c>
      <c r="BW52" s="37">
        <f t="shared" si="253"/>
        <v>999999</v>
      </c>
      <c r="BX52" s="37" t="str">
        <f t="shared" si="126"/>
        <v/>
      </c>
      <c r="BZ52" s="35" t="str">
        <f t="shared" si="171"/>
        <v>令和45年分</v>
      </c>
      <c r="CA52" s="35">
        <f t="shared" si="113"/>
        <v>2063</v>
      </c>
      <c r="CB52" s="36">
        <f t="shared" si="114"/>
        <v>1000000</v>
      </c>
      <c r="CC52" s="37">
        <f t="shared" si="172"/>
        <v>1000000</v>
      </c>
      <c r="CD52" s="37">
        <f t="shared" si="173"/>
        <v>999999</v>
      </c>
      <c r="CE52" s="37">
        <f t="shared" si="174"/>
        <v>143000</v>
      </c>
      <c r="CF52" s="37">
        <f t="shared" si="175"/>
        <v>999999</v>
      </c>
      <c r="CG52" s="37">
        <f t="shared" si="176"/>
        <v>1</v>
      </c>
      <c r="CH52" s="37">
        <f t="shared" si="177"/>
        <v>0</v>
      </c>
      <c r="CI52" s="37"/>
      <c r="CJ52" s="37"/>
      <c r="CK52" s="37">
        <f t="shared" si="178"/>
        <v>0</v>
      </c>
      <c r="CL52" s="38">
        <f t="shared" si="179"/>
        <v>7</v>
      </c>
      <c r="CM52" s="39"/>
      <c r="CN52" s="39"/>
      <c r="CO52" s="40"/>
      <c r="CP52" s="41"/>
      <c r="CQ52" s="41"/>
      <c r="CR52" s="41"/>
      <c r="CS52" s="38">
        <f t="shared" si="180"/>
        <v>0.14299999999999999</v>
      </c>
      <c r="CT52" s="44">
        <f>12</f>
        <v>12</v>
      </c>
      <c r="CU52" s="37">
        <f t="shared" si="181"/>
        <v>0</v>
      </c>
      <c r="CV52" s="37"/>
      <c r="CW52" s="37">
        <f t="shared" si="182"/>
        <v>0</v>
      </c>
      <c r="CX52" s="37">
        <f t="shared" si="183"/>
        <v>0</v>
      </c>
      <c r="CY52" s="43">
        <f t="shared" si="184"/>
        <v>1</v>
      </c>
      <c r="CZ52" s="41">
        <f t="shared" si="185"/>
        <v>0</v>
      </c>
      <c r="DA52" s="37">
        <f t="shared" si="186"/>
        <v>1</v>
      </c>
      <c r="DB52" s="37">
        <f t="shared" si="254"/>
        <v>999999</v>
      </c>
      <c r="DC52" s="37"/>
      <c r="DE52" s="35" t="str">
        <f t="shared" si="187"/>
        <v>令和45年分</v>
      </c>
      <c r="DF52" s="35">
        <f t="shared" si="115"/>
        <v>2063</v>
      </c>
      <c r="DG52" s="36">
        <f t="shared" si="116"/>
        <v>1000000</v>
      </c>
      <c r="DH52" s="37">
        <f t="shared" si="188"/>
        <v>1000000</v>
      </c>
      <c r="DI52" s="37">
        <f t="shared" si="69"/>
        <v>950000</v>
      </c>
      <c r="DJ52" s="37">
        <f t="shared" si="189"/>
        <v>1</v>
      </c>
      <c r="DK52" s="37">
        <f t="shared" si="190"/>
        <v>999999</v>
      </c>
      <c r="DL52" s="37">
        <f t="shared" si="191"/>
        <v>1</v>
      </c>
      <c r="DM52" s="37">
        <f t="shared" si="192"/>
        <v>0</v>
      </c>
      <c r="DN52" s="37">
        <f t="shared" si="130"/>
        <v>0</v>
      </c>
      <c r="DO52" s="37">
        <f t="shared" si="193"/>
        <v>0</v>
      </c>
      <c r="DP52" s="37">
        <f t="shared" si="194"/>
        <v>0</v>
      </c>
      <c r="DQ52" s="38">
        <f t="shared" si="195"/>
        <v>7</v>
      </c>
      <c r="DR52" s="39"/>
      <c r="DS52" s="39"/>
      <c r="DT52" s="40"/>
      <c r="DU52" s="41"/>
      <c r="DV52" s="41"/>
      <c r="DW52" s="41"/>
      <c r="DX52" s="38">
        <f t="shared" si="196"/>
        <v>0.28000000000000003</v>
      </c>
      <c r="DY52" s="44">
        <f>12</f>
        <v>12</v>
      </c>
      <c r="DZ52" s="37">
        <f t="shared" si="197"/>
        <v>0</v>
      </c>
      <c r="EA52" s="37"/>
      <c r="EB52" s="37">
        <f t="shared" si="198"/>
        <v>0</v>
      </c>
      <c r="EC52" s="37">
        <f t="shared" si="199"/>
        <v>0</v>
      </c>
      <c r="ED52" s="43">
        <f t="shared" si="200"/>
        <v>1</v>
      </c>
      <c r="EE52" s="41">
        <f t="shared" si="201"/>
        <v>0</v>
      </c>
      <c r="EF52" s="37">
        <f t="shared" si="202"/>
        <v>1</v>
      </c>
      <c r="EG52" s="37">
        <f t="shared" si="255"/>
        <v>999999</v>
      </c>
      <c r="EH52" s="37" t="str">
        <f t="shared" si="128"/>
        <v/>
      </c>
      <c r="EJ52" s="35" t="str">
        <f t="shared" si="203"/>
        <v>令和45年分</v>
      </c>
      <c r="EK52" s="35">
        <f t="shared" si="117"/>
        <v>2063</v>
      </c>
      <c r="EL52" s="36">
        <f t="shared" si="118"/>
        <v>1000000</v>
      </c>
      <c r="EM52" s="37">
        <f t="shared" si="204"/>
        <v>1000000</v>
      </c>
      <c r="EN52" s="37">
        <f t="shared" si="205"/>
        <v>999999</v>
      </c>
      <c r="EO52" s="37">
        <f t="shared" si="206"/>
        <v>1</v>
      </c>
      <c r="EP52" s="37">
        <f t="shared" si="207"/>
        <v>999999</v>
      </c>
      <c r="EQ52" s="37">
        <f t="shared" si="208"/>
        <v>1</v>
      </c>
      <c r="ER52" s="37">
        <f t="shared" si="209"/>
        <v>0</v>
      </c>
      <c r="ES52" s="37">
        <f t="shared" si="210"/>
        <v>109913</v>
      </c>
      <c r="ET52" s="37">
        <f t="shared" si="211"/>
        <v>54957</v>
      </c>
      <c r="EU52" s="37">
        <f t="shared" si="212"/>
        <v>0</v>
      </c>
      <c r="EV52" s="38">
        <f t="shared" si="213"/>
        <v>7</v>
      </c>
      <c r="EW52" s="39">
        <f t="shared" si="214"/>
        <v>0.35699999999999998</v>
      </c>
      <c r="EX52" s="39">
        <f t="shared" si="215"/>
        <v>0.5</v>
      </c>
      <c r="EY52" s="40">
        <f t="shared" si="216"/>
        <v>5.4960000000000002E-2</v>
      </c>
      <c r="EZ52" s="41">
        <f t="shared" si="217"/>
        <v>54960</v>
      </c>
      <c r="FA52" s="41" t="str">
        <f t="shared" si="218"/>
        <v>改定</v>
      </c>
      <c r="FB52" s="41"/>
      <c r="FC52" s="45">
        <f t="shared" si="219"/>
        <v>0.5</v>
      </c>
      <c r="FD52" s="44">
        <f>12</f>
        <v>12</v>
      </c>
      <c r="FE52" s="37">
        <f t="shared" si="220"/>
        <v>0</v>
      </c>
      <c r="FF52" s="37"/>
      <c r="FG52" s="37">
        <f t="shared" si="221"/>
        <v>0</v>
      </c>
      <c r="FH52" s="37">
        <f t="shared" si="222"/>
        <v>0</v>
      </c>
      <c r="FI52" s="43">
        <f t="shared" si="223"/>
        <v>1</v>
      </c>
      <c r="FJ52" s="41">
        <f t="shared" si="224"/>
        <v>0</v>
      </c>
      <c r="FK52" s="37">
        <f t="shared" si="225"/>
        <v>1</v>
      </c>
      <c r="FL52" s="37">
        <f t="shared" si="256"/>
        <v>999999</v>
      </c>
      <c r="FM52" s="37"/>
      <c r="FO52" s="35" t="str">
        <f t="shared" si="226"/>
        <v>令和45年分</v>
      </c>
      <c r="FP52" s="35">
        <f t="shared" si="119"/>
        <v>2063</v>
      </c>
      <c r="FQ52" s="36">
        <f t="shared" si="120"/>
        <v>1000000</v>
      </c>
      <c r="FR52" s="37">
        <f t="shared" si="227"/>
        <v>1000000</v>
      </c>
      <c r="FS52" s="37">
        <f t="shared" si="228"/>
        <v>999999</v>
      </c>
      <c r="FT52" s="37">
        <f t="shared" si="229"/>
        <v>1</v>
      </c>
      <c r="FU52" s="37">
        <f t="shared" si="230"/>
        <v>999999</v>
      </c>
      <c r="FV52" s="37">
        <f t="shared" si="231"/>
        <v>1</v>
      </c>
      <c r="FW52" s="37">
        <f t="shared" si="232"/>
        <v>0</v>
      </c>
      <c r="FX52" s="37">
        <f t="shared" si="233"/>
        <v>259891</v>
      </c>
      <c r="FY52" s="37">
        <f t="shared" si="234"/>
        <v>86804</v>
      </c>
      <c r="FZ52" s="37">
        <f t="shared" si="235"/>
        <v>0</v>
      </c>
      <c r="GA52" s="38">
        <f t="shared" si="236"/>
        <v>7</v>
      </c>
      <c r="GB52" s="39">
        <f t="shared" si="44"/>
        <v>0.28599999999999998</v>
      </c>
      <c r="GC52" s="39">
        <f t="shared" si="237"/>
        <v>0.33400000000000002</v>
      </c>
      <c r="GD52" s="40">
        <f t="shared" si="238"/>
        <v>8.6800000000000002E-2</v>
      </c>
      <c r="GE52" s="41">
        <f t="shared" si="239"/>
        <v>86800</v>
      </c>
      <c r="GF52" s="41" t="str">
        <f t="shared" si="240"/>
        <v>改定</v>
      </c>
      <c r="GG52" s="41"/>
      <c r="GH52" s="45">
        <f t="shared" si="241"/>
        <v>0.33400000000000002</v>
      </c>
      <c r="GI52" s="44">
        <f>12</f>
        <v>12</v>
      </c>
      <c r="GJ52" s="37">
        <f t="shared" si="242"/>
        <v>0</v>
      </c>
      <c r="GK52" s="37"/>
      <c r="GL52" s="37">
        <f t="shared" si="243"/>
        <v>0</v>
      </c>
      <c r="GM52" s="37">
        <f t="shared" si="244"/>
        <v>0</v>
      </c>
      <c r="GN52" s="43">
        <f t="shared" si="245"/>
        <v>1</v>
      </c>
      <c r="GO52" s="41">
        <f t="shared" si="246"/>
        <v>0</v>
      </c>
      <c r="GP52" s="37">
        <f t="shared" si="247"/>
        <v>1</v>
      </c>
      <c r="GQ52" s="37">
        <f t="shared" si="257"/>
        <v>999999</v>
      </c>
      <c r="GR52" s="37"/>
    </row>
    <row r="53" spans="2:200" ht="15" customHeight="1">
      <c r="B53" s="81">
        <v>46</v>
      </c>
      <c r="C53" s="82" t="str">
        <f t="shared" si="248"/>
        <v>令和46年分</v>
      </c>
      <c r="D53" s="41">
        <f ca="1">OFFSET(S53,VLOOKUP($L$3,各種設定!$E$2:$F$8,2,FALSE),VLOOKUP($L$3,各種設定!$E$2:$G$8,3,FALSE))</f>
        <v>1000000</v>
      </c>
      <c r="E53" s="41">
        <f ca="1">OFFSET(AB53,VLOOKUP($L$3,各種設定!$E$2:$F$8,2,FALSE),VLOOKUP($L$3,各種設定!$E$2:$G$8,3,FALSE))</f>
        <v>7</v>
      </c>
      <c r="F53" s="45">
        <f ca="1">OFFSET(AI53,VLOOKUP($L$3,各種設定!$E$2:$F$8,2,FALSE),VLOOKUP($L$3,各種設定!$E$2:$G$8,3,FALSE))</f>
        <v>0.14299999999999999</v>
      </c>
      <c r="G53" s="41">
        <f ca="1">OFFSET(AJ53,VLOOKUP($L$3,各種設定!$E$2:$F$8,2,FALSE),VLOOKUP($L$3,各種設定!$E$2:$G$8,3,FALSE))</f>
        <v>12</v>
      </c>
      <c r="H53" s="41">
        <f ca="1">OFFSET(AK53,VLOOKUP($L$3,各種設定!$E$2:$F$8,2,FALSE),VLOOKUP($L$3,各種設定!$E$2:$G$8,3,FALSE))</f>
        <v>0</v>
      </c>
      <c r="I53" s="78"/>
      <c r="J53" s="41">
        <f ca="1">OFFSET(AN53,VLOOKUP($L$3,各種設定!$E$2:$F$8,2,FALSE),VLOOKUP($L$3,各種設定!$E$2:$G$8,3,FALSE))</f>
        <v>0</v>
      </c>
      <c r="K53" s="83">
        <f t="shared" si="110"/>
        <v>1</v>
      </c>
      <c r="L53" s="41">
        <f ca="1">OFFSET(AP53,VLOOKUP($L$3,各種設定!$E$2:$F$8,2,FALSE),VLOOKUP($L$3,各種設定!$E$2:$G$8,3,FALSE))</f>
        <v>0</v>
      </c>
      <c r="M53" s="41">
        <f ca="1">OFFSET(AQ53,VLOOKUP($L$3,各種設定!$E$2:$F$8,2,FALSE),VLOOKUP($L$3,各種設定!$E$2:$G$8,3,FALSE))</f>
        <v>1</v>
      </c>
      <c r="N53" s="84">
        <f ca="1">OFFSET(AS53,VLOOKUP($L$3,各種設定!$E$2:$F$8,2,FALSE),VLOOKUP($L$3,各種設定!$E$2:$G$8,3,FALSE))</f>
        <v>0</v>
      </c>
      <c r="P53" s="35" t="str">
        <f t="shared" si="151"/>
        <v>令和46年分</v>
      </c>
      <c r="Q53" s="35">
        <f t="shared" si="121"/>
        <v>2064</v>
      </c>
      <c r="R53" s="36">
        <f t="shared" si="250"/>
        <v>1000000</v>
      </c>
      <c r="S53" s="37">
        <f t="shared" si="251"/>
        <v>1000000</v>
      </c>
      <c r="T53" s="37">
        <f t="shared" si="152"/>
        <v>999999</v>
      </c>
      <c r="U53" s="38"/>
      <c r="V53" s="37">
        <f t="shared" si="153"/>
        <v>999999</v>
      </c>
      <c r="W53" s="37">
        <f t="shared" si="154"/>
        <v>1</v>
      </c>
      <c r="X53" s="38"/>
      <c r="Y53" s="38"/>
      <c r="Z53" s="38"/>
      <c r="AA53" s="38"/>
      <c r="AB53" s="38"/>
      <c r="AC53" s="39"/>
      <c r="AD53" s="39"/>
      <c r="AE53" s="40"/>
      <c r="AF53" s="41"/>
      <c r="AG53" s="41"/>
      <c r="AH53" s="41"/>
      <c r="AI53" s="38"/>
      <c r="AJ53" s="38"/>
      <c r="AK53" s="38"/>
      <c r="AL53" s="38"/>
      <c r="AM53" s="38"/>
      <c r="AN53" s="38"/>
      <c r="AO53" s="38"/>
      <c r="AP53" s="38"/>
      <c r="AQ53" s="37">
        <f t="shared" si="155"/>
        <v>1</v>
      </c>
      <c r="AR53" s="37">
        <f t="shared" si="252"/>
        <v>999999</v>
      </c>
      <c r="AS53" s="38"/>
      <c r="AU53" s="35" t="str">
        <f t="shared" si="156"/>
        <v>令和46年分</v>
      </c>
      <c r="AV53" s="35">
        <f t="shared" si="144"/>
        <v>2064</v>
      </c>
      <c r="AW53" s="36">
        <f t="shared" si="145"/>
        <v>1000000</v>
      </c>
      <c r="AX53" s="37">
        <f t="shared" si="157"/>
        <v>900000</v>
      </c>
      <c r="AY53" s="37">
        <f t="shared" si="55"/>
        <v>950000</v>
      </c>
      <c r="AZ53" s="37">
        <f t="shared" si="158"/>
        <v>127800</v>
      </c>
      <c r="BA53" s="37">
        <f t="shared" si="159"/>
        <v>999999</v>
      </c>
      <c r="BB53" s="37">
        <f t="shared" si="160"/>
        <v>1</v>
      </c>
      <c r="BC53" s="37">
        <f t="shared" si="161"/>
        <v>0</v>
      </c>
      <c r="BD53" s="37">
        <f t="shared" si="127"/>
        <v>0</v>
      </c>
      <c r="BE53" s="37">
        <f t="shared" si="162"/>
        <v>0</v>
      </c>
      <c r="BF53" s="37">
        <f t="shared" si="163"/>
        <v>0</v>
      </c>
      <c r="BG53" s="38">
        <f t="shared" si="249"/>
        <v>7</v>
      </c>
      <c r="BH53" s="39"/>
      <c r="BI53" s="39"/>
      <c r="BJ53" s="40"/>
      <c r="BK53" s="41"/>
      <c r="BL53" s="41"/>
      <c r="BM53" s="41"/>
      <c r="BN53" s="38">
        <f t="shared" si="164"/>
        <v>0.14199999999999999</v>
      </c>
      <c r="BO53" s="44">
        <f>12</f>
        <v>12</v>
      </c>
      <c r="BP53" s="37">
        <f t="shared" si="165"/>
        <v>0</v>
      </c>
      <c r="BQ53" s="37"/>
      <c r="BR53" s="37">
        <f t="shared" si="166"/>
        <v>0</v>
      </c>
      <c r="BS53" s="37">
        <f t="shared" si="167"/>
        <v>0</v>
      </c>
      <c r="BT53" s="43">
        <f t="shared" si="168"/>
        <v>1</v>
      </c>
      <c r="BU53" s="41">
        <f t="shared" si="169"/>
        <v>0</v>
      </c>
      <c r="BV53" s="37">
        <f t="shared" si="170"/>
        <v>1</v>
      </c>
      <c r="BW53" s="37">
        <f t="shared" si="253"/>
        <v>999999</v>
      </c>
      <c r="BX53" s="37" t="str">
        <f t="shared" si="126"/>
        <v/>
      </c>
      <c r="BZ53" s="35" t="str">
        <f t="shared" si="171"/>
        <v>令和46年分</v>
      </c>
      <c r="CA53" s="35">
        <f t="shared" si="113"/>
        <v>2064</v>
      </c>
      <c r="CB53" s="36">
        <f t="shared" si="114"/>
        <v>1000000</v>
      </c>
      <c r="CC53" s="37">
        <f t="shared" si="172"/>
        <v>1000000</v>
      </c>
      <c r="CD53" s="37">
        <f t="shared" si="173"/>
        <v>999999</v>
      </c>
      <c r="CE53" s="37">
        <f t="shared" si="174"/>
        <v>143000</v>
      </c>
      <c r="CF53" s="37">
        <f t="shared" si="175"/>
        <v>999999</v>
      </c>
      <c r="CG53" s="37">
        <f t="shared" si="176"/>
        <v>1</v>
      </c>
      <c r="CH53" s="37">
        <f t="shared" si="177"/>
        <v>0</v>
      </c>
      <c r="CI53" s="37"/>
      <c r="CJ53" s="37"/>
      <c r="CK53" s="37">
        <f t="shared" si="178"/>
        <v>0</v>
      </c>
      <c r="CL53" s="38">
        <f t="shared" si="179"/>
        <v>7</v>
      </c>
      <c r="CM53" s="39"/>
      <c r="CN53" s="39"/>
      <c r="CO53" s="40"/>
      <c r="CP53" s="41"/>
      <c r="CQ53" s="41"/>
      <c r="CR53" s="41"/>
      <c r="CS53" s="38">
        <f t="shared" si="180"/>
        <v>0.14299999999999999</v>
      </c>
      <c r="CT53" s="44">
        <f>12</f>
        <v>12</v>
      </c>
      <c r="CU53" s="37">
        <f t="shared" si="181"/>
        <v>0</v>
      </c>
      <c r="CV53" s="37"/>
      <c r="CW53" s="37">
        <f t="shared" si="182"/>
        <v>0</v>
      </c>
      <c r="CX53" s="37">
        <f t="shared" si="183"/>
        <v>0</v>
      </c>
      <c r="CY53" s="43">
        <f t="shared" si="184"/>
        <v>1</v>
      </c>
      <c r="CZ53" s="41">
        <f t="shared" si="185"/>
        <v>0</v>
      </c>
      <c r="DA53" s="37">
        <f t="shared" si="186"/>
        <v>1</v>
      </c>
      <c r="DB53" s="37">
        <f t="shared" si="254"/>
        <v>999999</v>
      </c>
      <c r="DC53" s="37"/>
      <c r="DE53" s="35" t="str">
        <f t="shared" si="187"/>
        <v>令和46年分</v>
      </c>
      <c r="DF53" s="35">
        <f t="shared" si="115"/>
        <v>2064</v>
      </c>
      <c r="DG53" s="36">
        <f t="shared" si="116"/>
        <v>1000000</v>
      </c>
      <c r="DH53" s="37">
        <f t="shared" si="188"/>
        <v>1000000</v>
      </c>
      <c r="DI53" s="37">
        <f t="shared" si="69"/>
        <v>950000</v>
      </c>
      <c r="DJ53" s="37">
        <f t="shared" si="189"/>
        <v>1</v>
      </c>
      <c r="DK53" s="37">
        <f t="shared" si="190"/>
        <v>999999</v>
      </c>
      <c r="DL53" s="37">
        <f t="shared" si="191"/>
        <v>1</v>
      </c>
      <c r="DM53" s="37">
        <f t="shared" si="192"/>
        <v>0</v>
      </c>
      <c r="DN53" s="37">
        <f t="shared" si="130"/>
        <v>0</v>
      </c>
      <c r="DO53" s="37">
        <f t="shared" si="193"/>
        <v>0</v>
      </c>
      <c r="DP53" s="37">
        <f t="shared" si="194"/>
        <v>0</v>
      </c>
      <c r="DQ53" s="38">
        <f t="shared" si="195"/>
        <v>7</v>
      </c>
      <c r="DR53" s="39"/>
      <c r="DS53" s="39"/>
      <c r="DT53" s="40"/>
      <c r="DU53" s="41"/>
      <c r="DV53" s="41"/>
      <c r="DW53" s="41"/>
      <c r="DX53" s="38">
        <f t="shared" si="196"/>
        <v>0.28000000000000003</v>
      </c>
      <c r="DY53" s="44">
        <f>12</f>
        <v>12</v>
      </c>
      <c r="DZ53" s="37">
        <f t="shared" si="197"/>
        <v>0</v>
      </c>
      <c r="EA53" s="37"/>
      <c r="EB53" s="37">
        <f t="shared" si="198"/>
        <v>0</v>
      </c>
      <c r="EC53" s="37">
        <f t="shared" si="199"/>
        <v>0</v>
      </c>
      <c r="ED53" s="43">
        <f t="shared" si="200"/>
        <v>1</v>
      </c>
      <c r="EE53" s="41">
        <f t="shared" si="201"/>
        <v>0</v>
      </c>
      <c r="EF53" s="37">
        <f t="shared" si="202"/>
        <v>1</v>
      </c>
      <c r="EG53" s="37">
        <f t="shared" si="255"/>
        <v>999999</v>
      </c>
      <c r="EH53" s="37" t="str">
        <f t="shared" si="128"/>
        <v/>
      </c>
      <c r="EJ53" s="35" t="str">
        <f t="shared" si="203"/>
        <v>令和46年分</v>
      </c>
      <c r="EK53" s="35">
        <f t="shared" si="117"/>
        <v>2064</v>
      </c>
      <c r="EL53" s="36">
        <f t="shared" si="118"/>
        <v>1000000</v>
      </c>
      <c r="EM53" s="37">
        <f t="shared" si="204"/>
        <v>1000000</v>
      </c>
      <c r="EN53" s="37">
        <f t="shared" si="205"/>
        <v>999999</v>
      </c>
      <c r="EO53" s="37">
        <f t="shared" si="206"/>
        <v>1</v>
      </c>
      <c r="EP53" s="37">
        <f t="shared" si="207"/>
        <v>999999</v>
      </c>
      <c r="EQ53" s="37">
        <f t="shared" si="208"/>
        <v>1</v>
      </c>
      <c r="ER53" s="37">
        <f t="shared" si="209"/>
        <v>0</v>
      </c>
      <c r="ES53" s="37">
        <f t="shared" si="210"/>
        <v>109913</v>
      </c>
      <c r="ET53" s="37">
        <f t="shared" si="211"/>
        <v>54957</v>
      </c>
      <c r="EU53" s="37">
        <f t="shared" si="212"/>
        <v>0</v>
      </c>
      <c r="EV53" s="38">
        <f t="shared" si="213"/>
        <v>7</v>
      </c>
      <c r="EW53" s="39">
        <f t="shared" si="214"/>
        <v>0.35699999999999998</v>
      </c>
      <c r="EX53" s="39">
        <f t="shared" si="215"/>
        <v>0.5</v>
      </c>
      <c r="EY53" s="40">
        <f t="shared" si="216"/>
        <v>5.4960000000000002E-2</v>
      </c>
      <c r="EZ53" s="41">
        <f t="shared" si="217"/>
        <v>54960</v>
      </c>
      <c r="FA53" s="41" t="str">
        <f t="shared" si="218"/>
        <v>改定</v>
      </c>
      <c r="FB53" s="41"/>
      <c r="FC53" s="45">
        <f t="shared" si="219"/>
        <v>0.5</v>
      </c>
      <c r="FD53" s="44">
        <f>12</f>
        <v>12</v>
      </c>
      <c r="FE53" s="37">
        <f t="shared" si="220"/>
        <v>0</v>
      </c>
      <c r="FF53" s="37"/>
      <c r="FG53" s="37">
        <f t="shared" si="221"/>
        <v>0</v>
      </c>
      <c r="FH53" s="37">
        <f t="shared" si="222"/>
        <v>0</v>
      </c>
      <c r="FI53" s="43">
        <f t="shared" si="223"/>
        <v>1</v>
      </c>
      <c r="FJ53" s="41">
        <f t="shared" si="224"/>
        <v>0</v>
      </c>
      <c r="FK53" s="37">
        <f t="shared" si="225"/>
        <v>1</v>
      </c>
      <c r="FL53" s="37">
        <f t="shared" si="256"/>
        <v>999999</v>
      </c>
      <c r="FM53" s="37"/>
      <c r="FO53" s="35" t="str">
        <f t="shared" si="226"/>
        <v>令和46年分</v>
      </c>
      <c r="FP53" s="35">
        <f t="shared" si="119"/>
        <v>2064</v>
      </c>
      <c r="FQ53" s="36">
        <f t="shared" si="120"/>
        <v>1000000</v>
      </c>
      <c r="FR53" s="37">
        <f t="shared" si="227"/>
        <v>1000000</v>
      </c>
      <c r="FS53" s="37">
        <f t="shared" si="228"/>
        <v>999999</v>
      </c>
      <c r="FT53" s="37">
        <f t="shared" si="229"/>
        <v>1</v>
      </c>
      <c r="FU53" s="37">
        <f t="shared" si="230"/>
        <v>999999</v>
      </c>
      <c r="FV53" s="37">
        <f t="shared" si="231"/>
        <v>1</v>
      </c>
      <c r="FW53" s="37">
        <f t="shared" si="232"/>
        <v>0</v>
      </c>
      <c r="FX53" s="37">
        <f t="shared" si="233"/>
        <v>259891</v>
      </c>
      <c r="FY53" s="37">
        <f t="shared" si="234"/>
        <v>86804</v>
      </c>
      <c r="FZ53" s="37">
        <f t="shared" si="235"/>
        <v>0</v>
      </c>
      <c r="GA53" s="38">
        <f t="shared" si="236"/>
        <v>7</v>
      </c>
      <c r="GB53" s="39">
        <f t="shared" si="44"/>
        <v>0.28599999999999998</v>
      </c>
      <c r="GC53" s="39">
        <f t="shared" si="237"/>
        <v>0.33400000000000002</v>
      </c>
      <c r="GD53" s="40">
        <f t="shared" si="238"/>
        <v>8.6800000000000002E-2</v>
      </c>
      <c r="GE53" s="41">
        <f t="shared" si="239"/>
        <v>86800</v>
      </c>
      <c r="GF53" s="41" t="str">
        <f t="shared" si="240"/>
        <v>改定</v>
      </c>
      <c r="GG53" s="41"/>
      <c r="GH53" s="45">
        <f t="shared" si="241"/>
        <v>0.33400000000000002</v>
      </c>
      <c r="GI53" s="44">
        <f>12</f>
        <v>12</v>
      </c>
      <c r="GJ53" s="37">
        <f t="shared" si="242"/>
        <v>0</v>
      </c>
      <c r="GK53" s="37"/>
      <c r="GL53" s="37">
        <f t="shared" si="243"/>
        <v>0</v>
      </c>
      <c r="GM53" s="37">
        <f t="shared" si="244"/>
        <v>0</v>
      </c>
      <c r="GN53" s="43">
        <f t="shared" si="245"/>
        <v>1</v>
      </c>
      <c r="GO53" s="41">
        <f t="shared" si="246"/>
        <v>0</v>
      </c>
      <c r="GP53" s="37">
        <f t="shared" si="247"/>
        <v>1</v>
      </c>
      <c r="GQ53" s="37">
        <f t="shared" si="257"/>
        <v>999999</v>
      </c>
      <c r="GR53" s="37"/>
    </row>
    <row r="54" spans="2:200" ht="15" customHeight="1">
      <c r="B54" s="81">
        <v>47</v>
      </c>
      <c r="C54" s="82" t="str">
        <f t="shared" si="248"/>
        <v>令和47年分</v>
      </c>
      <c r="D54" s="41">
        <f ca="1">OFFSET(S54,VLOOKUP($L$3,各種設定!$E$2:$F$8,2,FALSE),VLOOKUP($L$3,各種設定!$E$2:$G$8,3,FALSE))</f>
        <v>1000000</v>
      </c>
      <c r="E54" s="41">
        <f ca="1">OFFSET(AB54,VLOOKUP($L$3,各種設定!$E$2:$F$8,2,FALSE),VLOOKUP($L$3,各種設定!$E$2:$G$8,3,FALSE))</f>
        <v>7</v>
      </c>
      <c r="F54" s="45">
        <f ca="1">OFFSET(AI54,VLOOKUP($L$3,各種設定!$E$2:$F$8,2,FALSE),VLOOKUP($L$3,各種設定!$E$2:$G$8,3,FALSE))</f>
        <v>0.14299999999999999</v>
      </c>
      <c r="G54" s="41">
        <f ca="1">OFFSET(AJ54,VLOOKUP($L$3,各種設定!$E$2:$F$8,2,FALSE),VLOOKUP($L$3,各種設定!$E$2:$G$8,3,FALSE))</f>
        <v>12</v>
      </c>
      <c r="H54" s="41">
        <f ca="1">OFFSET(AK54,VLOOKUP($L$3,各種設定!$E$2:$F$8,2,FALSE),VLOOKUP($L$3,各種設定!$E$2:$G$8,3,FALSE))</f>
        <v>0</v>
      </c>
      <c r="I54" s="78"/>
      <c r="J54" s="41">
        <f ca="1">OFFSET(AN54,VLOOKUP($L$3,各種設定!$E$2:$F$8,2,FALSE),VLOOKUP($L$3,各種設定!$E$2:$G$8,3,FALSE))</f>
        <v>0</v>
      </c>
      <c r="K54" s="83">
        <f t="shared" si="110"/>
        <v>1</v>
      </c>
      <c r="L54" s="41">
        <f ca="1">OFFSET(AP54,VLOOKUP($L$3,各種設定!$E$2:$F$8,2,FALSE),VLOOKUP($L$3,各種設定!$E$2:$G$8,3,FALSE))</f>
        <v>0</v>
      </c>
      <c r="M54" s="41">
        <f ca="1">OFFSET(AQ54,VLOOKUP($L$3,各種設定!$E$2:$F$8,2,FALSE),VLOOKUP($L$3,各種設定!$E$2:$G$8,3,FALSE))</f>
        <v>1</v>
      </c>
      <c r="N54" s="84">
        <f ca="1">OFFSET(AS54,VLOOKUP($L$3,各種設定!$E$2:$F$8,2,FALSE),VLOOKUP($L$3,各種設定!$E$2:$G$8,3,FALSE))</f>
        <v>0</v>
      </c>
      <c r="P54" s="35" t="str">
        <f t="shared" si="151"/>
        <v>令和47年分</v>
      </c>
      <c r="Q54" s="35">
        <f t="shared" si="121"/>
        <v>2065</v>
      </c>
      <c r="R54" s="36">
        <f t="shared" si="250"/>
        <v>1000000</v>
      </c>
      <c r="S54" s="37">
        <f t="shared" si="251"/>
        <v>1000000</v>
      </c>
      <c r="T54" s="37">
        <f t="shared" si="152"/>
        <v>999999</v>
      </c>
      <c r="U54" s="38"/>
      <c r="V54" s="37">
        <f t="shared" si="153"/>
        <v>999999</v>
      </c>
      <c r="W54" s="37">
        <f t="shared" si="154"/>
        <v>1</v>
      </c>
      <c r="X54" s="38"/>
      <c r="Y54" s="38"/>
      <c r="Z54" s="38"/>
      <c r="AA54" s="38"/>
      <c r="AB54" s="38"/>
      <c r="AC54" s="39"/>
      <c r="AD54" s="39"/>
      <c r="AE54" s="40"/>
      <c r="AF54" s="41"/>
      <c r="AG54" s="41"/>
      <c r="AH54" s="41"/>
      <c r="AI54" s="38"/>
      <c r="AJ54" s="38"/>
      <c r="AK54" s="38"/>
      <c r="AL54" s="38"/>
      <c r="AM54" s="38"/>
      <c r="AN54" s="38"/>
      <c r="AO54" s="38"/>
      <c r="AP54" s="38"/>
      <c r="AQ54" s="37">
        <f t="shared" si="155"/>
        <v>1</v>
      </c>
      <c r="AR54" s="37">
        <f t="shared" si="252"/>
        <v>999999</v>
      </c>
      <c r="AS54" s="38"/>
      <c r="AU54" s="35" t="str">
        <f t="shared" si="156"/>
        <v>令和47年分</v>
      </c>
      <c r="AV54" s="35">
        <f t="shared" si="144"/>
        <v>2065</v>
      </c>
      <c r="AW54" s="36">
        <f t="shared" si="145"/>
        <v>1000000</v>
      </c>
      <c r="AX54" s="37">
        <f t="shared" si="157"/>
        <v>900000</v>
      </c>
      <c r="AY54" s="37">
        <f t="shared" si="55"/>
        <v>950000</v>
      </c>
      <c r="AZ54" s="37">
        <f t="shared" si="158"/>
        <v>127800</v>
      </c>
      <c r="BA54" s="37">
        <f t="shared" si="159"/>
        <v>999999</v>
      </c>
      <c r="BB54" s="37">
        <f t="shared" si="160"/>
        <v>1</v>
      </c>
      <c r="BC54" s="37">
        <f t="shared" si="161"/>
        <v>0</v>
      </c>
      <c r="BD54" s="37">
        <f t="shared" si="127"/>
        <v>0</v>
      </c>
      <c r="BE54" s="37">
        <f t="shared" si="162"/>
        <v>0</v>
      </c>
      <c r="BF54" s="37">
        <f t="shared" si="163"/>
        <v>0</v>
      </c>
      <c r="BG54" s="38">
        <f t="shared" si="249"/>
        <v>7</v>
      </c>
      <c r="BH54" s="39"/>
      <c r="BI54" s="39"/>
      <c r="BJ54" s="40"/>
      <c r="BK54" s="41"/>
      <c r="BL54" s="41"/>
      <c r="BM54" s="41"/>
      <c r="BN54" s="38">
        <f t="shared" si="164"/>
        <v>0.14199999999999999</v>
      </c>
      <c r="BO54" s="44">
        <f>12</f>
        <v>12</v>
      </c>
      <c r="BP54" s="37">
        <f t="shared" si="165"/>
        <v>0</v>
      </c>
      <c r="BQ54" s="37"/>
      <c r="BR54" s="37">
        <f t="shared" si="166"/>
        <v>0</v>
      </c>
      <c r="BS54" s="37">
        <f t="shared" si="167"/>
        <v>0</v>
      </c>
      <c r="BT54" s="43">
        <f t="shared" si="168"/>
        <v>1</v>
      </c>
      <c r="BU54" s="41">
        <f t="shared" si="169"/>
        <v>0</v>
      </c>
      <c r="BV54" s="37">
        <f t="shared" si="170"/>
        <v>1</v>
      </c>
      <c r="BW54" s="37">
        <f t="shared" si="253"/>
        <v>999999</v>
      </c>
      <c r="BX54" s="37" t="str">
        <f t="shared" si="126"/>
        <v/>
      </c>
      <c r="BZ54" s="35" t="str">
        <f t="shared" si="171"/>
        <v>令和47年分</v>
      </c>
      <c r="CA54" s="35">
        <f t="shared" si="113"/>
        <v>2065</v>
      </c>
      <c r="CB54" s="36">
        <f t="shared" si="114"/>
        <v>1000000</v>
      </c>
      <c r="CC54" s="37">
        <f t="shared" si="172"/>
        <v>1000000</v>
      </c>
      <c r="CD54" s="37">
        <f t="shared" si="173"/>
        <v>999999</v>
      </c>
      <c r="CE54" s="37">
        <f t="shared" si="174"/>
        <v>143000</v>
      </c>
      <c r="CF54" s="37">
        <f t="shared" si="175"/>
        <v>999999</v>
      </c>
      <c r="CG54" s="37">
        <f t="shared" si="176"/>
        <v>1</v>
      </c>
      <c r="CH54" s="37">
        <f t="shared" si="177"/>
        <v>0</v>
      </c>
      <c r="CI54" s="37"/>
      <c r="CJ54" s="37"/>
      <c r="CK54" s="37">
        <f t="shared" si="178"/>
        <v>0</v>
      </c>
      <c r="CL54" s="38">
        <f t="shared" si="179"/>
        <v>7</v>
      </c>
      <c r="CM54" s="39"/>
      <c r="CN54" s="39"/>
      <c r="CO54" s="40"/>
      <c r="CP54" s="41"/>
      <c r="CQ54" s="41"/>
      <c r="CR54" s="41"/>
      <c r="CS54" s="38">
        <f t="shared" si="180"/>
        <v>0.14299999999999999</v>
      </c>
      <c r="CT54" s="44">
        <f>12</f>
        <v>12</v>
      </c>
      <c r="CU54" s="37">
        <f t="shared" si="181"/>
        <v>0</v>
      </c>
      <c r="CV54" s="37"/>
      <c r="CW54" s="37">
        <f t="shared" si="182"/>
        <v>0</v>
      </c>
      <c r="CX54" s="37">
        <f t="shared" si="183"/>
        <v>0</v>
      </c>
      <c r="CY54" s="43">
        <f t="shared" si="184"/>
        <v>1</v>
      </c>
      <c r="CZ54" s="41">
        <f t="shared" si="185"/>
        <v>0</v>
      </c>
      <c r="DA54" s="37">
        <f t="shared" si="186"/>
        <v>1</v>
      </c>
      <c r="DB54" s="37">
        <f t="shared" si="254"/>
        <v>999999</v>
      </c>
      <c r="DC54" s="37"/>
      <c r="DE54" s="35" t="str">
        <f t="shared" si="187"/>
        <v>令和47年分</v>
      </c>
      <c r="DF54" s="35">
        <f t="shared" si="115"/>
        <v>2065</v>
      </c>
      <c r="DG54" s="36">
        <f t="shared" si="116"/>
        <v>1000000</v>
      </c>
      <c r="DH54" s="37">
        <f t="shared" si="188"/>
        <v>1000000</v>
      </c>
      <c r="DI54" s="37">
        <f t="shared" si="69"/>
        <v>950000</v>
      </c>
      <c r="DJ54" s="37">
        <f t="shared" si="189"/>
        <v>1</v>
      </c>
      <c r="DK54" s="37">
        <f t="shared" si="190"/>
        <v>999999</v>
      </c>
      <c r="DL54" s="37">
        <f t="shared" si="191"/>
        <v>1</v>
      </c>
      <c r="DM54" s="37">
        <f t="shared" si="192"/>
        <v>0</v>
      </c>
      <c r="DN54" s="37">
        <f t="shared" si="130"/>
        <v>0</v>
      </c>
      <c r="DO54" s="37">
        <f t="shared" si="193"/>
        <v>0</v>
      </c>
      <c r="DP54" s="37">
        <f t="shared" si="194"/>
        <v>0</v>
      </c>
      <c r="DQ54" s="38">
        <f t="shared" si="195"/>
        <v>7</v>
      </c>
      <c r="DR54" s="39"/>
      <c r="DS54" s="39"/>
      <c r="DT54" s="40"/>
      <c r="DU54" s="41"/>
      <c r="DV54" s="41"/>
      <c r="DW54" s="41"/>
      <c r="DX54" s="38">
        <f t="shared" si="196"/>
        <v>0.28000000000000003</v>
      </c>
      <c r="DY54" s="44">
        <f>12</f>
        <v>12</v>
      </c>
      <c r="DZ54" s="37">
        <f t="shared" si="197"/>
        <v>0</v>
      </c>
      <c r="EA54" s="37"/>
      <c r="EB54" s="37">
        <f t="shared" si="198"/>
        <v>0</v>
      </c>
      <c r="EC54" s="37">
        <f t="shared" si="199"/>
        <v>0</v>
      </c>
      <c r="ED54" s="43">
        <f t="shared" si="200"/>
        <v>1</v>
      </c>
      <c r="EE54" s="41">
        <f t="shared" si="201"/>
        <v>0</v>
      </c>
      <c r="EF54" s="37">
        <f t="shared" si="202"/>
        <v>1</v>
      </c>
      <c r="EG54" s="37">
        <f t="shared" si="255"/>
        <v>999999</v>
      </c>
      <c r="EH54" s="37" t="str">
        <f t="shared" si="128"/>
        <v/>
      </c>
      <c r="EJ54" s="35" t="str">
        <f t="shared" si="203"/>
        <v>令和47年分</v>
      </c>
      <c r="EK54" s="35">
        <f t="shared" si="117"/>
        <v>2065</v>
      </c>
      <c r="EL54" s="36">
        <f t="shared" si="118"/>
        <v>1000000</v>
      </c>
      <c r="EM54" s="37">
        <f t="shared" si="204"/>
        <v>1000000</v>
      </c>
      <c r="EN54" s="37">
        <f t="shared" si="205"/>
        <v>999999</v>
      </c>
      <c r="EO54" s="37">
        <f t="shared" si="206"/>
        <v>1</v>
      </c>
      <c r="EP54" s="37">
        <f t="shared" si="207"/>
        <v>999999</v>
      </c>
      <c r="EQ54" s="37">
        <f t="shared" si="208"/>
        <v>1</v>
      </c>
      <c r="ER54" s="37">
        <f t="shared" si="209"/>
        <v>0</v>
      </c>
      <c r="ES54" s="37">
        <f t="shared" si="210"/>
        <v>109913</v>
      </c>
      <c r="ET54" s="37">
        <f t="shared" si="211"/>
        <v>54957</v>
      </c>
      <c r="EU54" s="37">
        <f t="shared" si="212"/>
        <v>0</v>
      </c>
      <c r="EV54" s="38">
        <f t="shared" si="213"/>
        <v>7</v>
      </c>
      <c r="EW54" s="39">
        <f t="shared" si="214"/>
        <v>0.35699999999999998</v>
      </c>
      <c r="EX54" s="39">
        <f t="shared" si="215"/>
        <v>0.5</v>
      </c>
      <c r="EY54" s="40">
        <f t="shared" si="216"/>
        <v>5.4960000000000002E-2</v>
      </c>
      <c r="EZ54" s="41">
        <f t="shared" si="217"/>
        <v>54960</v>
      </c>
      <c r="FA54" s="41" t="str">
        <f t="shared" si="218"/>
        <v>改定</v>
      </c>
      <c r="FB54" s="41"/>
      <c r="FC54" s="45">
        <f t="shared" si="219"/>
        <v>0.5</v>
      </c>
      <c r="FD54" s="44">
        <f>12</f>
        <v>12</v>
      </c>
      <c r="FE54" s="37">
        <f t="shared" si="220"/>
        <v>0</v>
      </c>
      <c r="FF54" s="37"/>
      <c r="FG54" s="37">
        <f t="shared" si="221"/>
        <v>0</v>
      </c>
      <c r="FH54" s="37">
        <f t="shared" si="222"/>
        <v>0</v>
      </c>
      <c r="FI54" s="43">
        <f t="shared" si="223"/>
        <v>1</v>
      </c>
      <c r="FJ54" s="41">
        <f t="shared" si="224"/>
        <v>0</v>
      </c>
      <c r="FK54" s="37">
        <f t="shared" si="225"/>
        <v>1</v>
      </c>
      <c r="FL54" s="37">
        <f t="shared" si="256"/>
        <v>999999</v>
      </c>
      <c r="FM54" s="37"/>
      <c r="FO54" s="35" t="str">
        <f t="shared" si="226"/>
        <v>令和47年分</v>
      </c>
      <c r="FP54" s="35">
        <f t="shared" si="119"/>
        <v>2065</v>
      </c>
      <c r="FQ54" s="36">
        <f t="shared" si="120"/>
        <v>1000000</v>
      </c>
      <c r="FR54" s="37">
        <f t="shared" si="227"/>
        <v>1000000</v>
      </c>
      <c r="FS54" s="37">
        <f t="shared" si="228"/>
        <v>999999</v>
      </c>
      <c r="FT54" s="37">
        <f t="shared" si="229"/>
        <v>1</v>
      </c>
      <c r="FU54" s="37">
        <f t="shared" si="230"/>
        <v>999999</v>
      </c>
      <c r="FV54" s="37">
        <f t="shared" si="231"/>
        <v>1</v>
      </c>
      <c r="FW54" s="37">
        <f t="shared" si="232"/>
        <v>0</v>
      </c>
      <c r="FX54" s="37">
        <f t="shared" si="233"/>
        <v>259891</v>
      </c>
      <c r="FY54" s="37">
        <f t="shared" si="234"/>
        <v>86804</v>
      </c>
      <c r="FZ54" s="37">
        <f t="shared" si="235"/>
        <v>0</v>
      </c>
      <c r="GA54" s="38">
        <f t="shared" si="236"/>
        <v>7</v>
      </c>
      <c r="GB54" s="39">
        <f t="shared" si="44"/>
        <v>0.28599999999999998</v>
      </c>
      <c r="GC54" s="39">
        <f t="shared" si="237"/>
        <v>0.33400000000000002</v>
      </c>
      <c r="GD54" s="40">
        <f t="shared" si="238"/>
        <v>8.6800000000000002E-2</v>
      </c>
      <c r="GE54" s="41">
        <f t="shared" si="239"/>
        <v>86800</v>
      </c>
      <c r="GF54" s="41" t="str">
        <f t="shared" si="240"/>
        <v>改定</v>
      </c>
      <c r="GG54" s="41"/>
      <c r="GH54" s="45">
        <f t="shared" si="241"/>
        <v>0.33400000000000002</v>
      </c>
      <c r="GI54" s="44">
        <f>12</f>
        <v>12</v>
      </c>
      <c r="GJ54" s="37">
        <f t="shared" si="242"/>
        <v>0</v>
      </c>
      <c r="GK54" s="37"/>
      <c r="GL54" s="37">
        <f t="shared" si="243"/>
        <v>0</v>
      </c>
      <c r="GM54" s="37">
        <f t="shared" si="244"/>
        <v>0</v>
      </c>
      <c r="GN54" s="43">
        <f t="shared" si="245"/>
        <v>1</v>
      </c>
      <c r="GO54" s="41">
        <f t="shared" si="246"/>
        <v>0</v>
      </c>
      <c r="GP54" s="37">
        <f t="shared" si="247"/>
        <v>1</v>
      </c>
      <c r="GQ54" s="37">
        <f t="shared" si="257"/>
        <v>999999</v>
      </c>
      <c r="GR54" s="37"/>
    </row>
    <row r="55" spans="2:200" ht="15" customHeight="1">
      <c r="B55" s="81">
        <v>48</v>
      </c>
      <c r="C55" s="82" t="str">
        <f t="shared" si="248"/>
        <v>令和48年分</v>
      </c>
      <c r="D55" s="41">
        <f ca="1">OFFSET(S55,VLOOKUP($L$3,各種設定!$E$2:$F$8,2,FALSE),VLOOKUP($L$3,各種設定!$E$2:$G$8,3,FALSE))</f>
        <v>1000000</v>
      </c>
      <c r="E55" s="41">
        <f ca="1">OFFSET(AB55,VLOOKUP($L$3,各種設定!$E$2:$F$8,2,FALSE),VLOOKUP($L$3,各種設定!$E$2:$G$8,3,FALSE))</f>
        <v>7</v>
      </c>
      <c r="F55" s="45">
        <f ca="1">OFFSET(AI55,VLOOKUP($L$3,各種設定!$E$2:$F$8,2,FALSE),VLOOKUP($L$3,各種設定!$E$2:$G$8,3,FALSE))</f>
        <v>0.14299999999999999</v>
      </c>
      <c r="G55" s="41">
        <f ca="1">OFFSET(AJ55,VLOOKUP($L$3,各種設定!$E$2:$F$8,2,FALSE),VLOOKUP($L$3,各種設定!$E$2:$G$8,3,FALSE))</f>
        <v>12</v>
      </c>
      <c r="H55" s="41">
        <f ca="1">OFFSET(AK55,VLOOKUP($L$3,各種設定!$E$2:$F$8,2,FALSE),VLOOKUP($L$3,各種設定!$E$2:$G$8,3,FALSE))</f>
        <v>0</v>
      </c>
      <c r="I55" s="78"/>
      <c r="J55" s="41">
        <f ca="1">OFFSET(AN55,VLOOKUP($L$3,各種設定!$E$2:$F$8,2,FALSE),VLOOKUP($L$3,各種設定!$E$2:$G$8,3,FALSE))</f>
        <v>0</v>
      </c>
      <c r="K55" s="83">
        <f t="shared" si="110"/>
        <v>1</v>
      </c>
      <c r="L55" s="41">
        <f ca="1">OFFSET(AP55,VLOOKUP($L$3,各種設定!$E$2:$F$8,2,FALSE),VLOOKUP($L$3,各種設定!$E$2:$G$8,3,FALSE))</f>
        <v>0</v>
      </c>
      <c r="M55" s="41">
        <f ca="1">OFFSET(AQ55,VLOOKUP($L$3,各種設定!$E$2:$F$8,2,FALSE),VLOOKUP($L$3,各種設定!$E$2:$G$8,3,FALSE))</f>
        <v>1</v>
      </c>
      <c r="N55" s="84">
        <f ca="1">OFFSET(AS55,VLOOKUP($L$3,各種設定!$E$2:$F$8,2,FALSE),VLOOKUP($L$3,各種設定!$E$2:$G$8,3,FALSE))</f>
        <v>0</v>
      </c>
      <c r="P55" s="35" t="str">
        <f t="shared" si="151"/>
        <v>令和48年分</v>
      </c>
      <c r="Q55" s="35">
        <f t="shared" si="121"/>
        <v>2066</v>
      </c>
      <c r="R55" s="36">
        <f t="shared" si="250"/>
        <v>1000000</v>
      </c>
      <c r="S55" s="37">
        <f t="shared" si="251"/>
        <v>1000000</v>
      </c>
      <c r="T55" s="37">
        <f t="shared" si="152"/>
        <v>999999</v>
      </c>
      <c r="U55" s="38"/>
      <c r="V55" s="37">
        <f t="shared" si="153"/>
        <v>999999</v>
      </c>
      <c r="W55" s="37">
        <f t="shared" si="154"/>
        <v>1</v>
      </c>
      <c r="X55" s="38"/>
      <c r="Y55" s="38"/>
      <c r="Z55" s="38"/>
      <c r="AA55" s="38"/>
      <c r="AB55" s="38"/>
      <c r="AC55" s="39"/>
      <c r="AD55" s="39"/>
      <c r="AE55" s="40"/>
      <c r="AF55" s="41"/>
      <c r="AG55" s="41"/>
      <c r="AH55" s="41"/>
      <c r="AI55" s="38"/>
      <c r="AJ55" s="38"/>
      <c r="AK55" s="38"/>
      <c r="AL55" s="38"/>
      <c r="AM55" s="38"/>
      <c r="AN55" s="38"/>
      <c r="AO55" s="38"/>
      <c r="AP55" s="38"/>
      <c r="AQ55" s="37">
        <f t="shared" si="155"/>
        <v>1</v>
      </c>
      <c r="AR55" s="37">
        <f t="shared" si="252"/>
        <v>999999</v>
      </c>
      <c r="AS55" s="38"/>
      <c r="AU55" s="35" t="str">
        <f t="shared" si="156"/>
        <v>令和48年分</v>
      </c>
      <c r="AV55" s="35">
        <f t="shared" si="144"/>
        <v>2066</v>
      </c>
      <c r="AW55" s="36">
        <f t="shared" si="145"/>
        <v>1000000</v>
      </c>
      <c r="AX55" s="37">
        <f t="shared" si="157"/>
        <v>900000</v>
      </c>
      <c r="AY55" s="37">
        <f t="shared" si="55"/>
        <v>950000</v>
      </c>
      <c r="AZ55" s="37">
        <f t="shared" si="158"/>
        <v>127800</v>
      </c>
      <c r="BA55" s="37">
        <f t="shared" si="159"/>
        <v>999999</v>
      </c>
      <c r="BB55" s="37">
        <f t="shared" si="160"/>
        <v>1</v>
      </c>
      <c r="BC55" s="37">
        <f t="shared" si="161"/>
        <v>0</v>
      </c>
      <c r="BD55" s="37">
        <f t="shared" si="127"/>
        <v>0</v>
      </c>
      <c r="BE55" s="37">
        <f t="shared" si="162"/>
        <v>0</v>
      </c>
      <c r="BF55" s="37">
        <f t="shared" si="163"/>
        <v>0</v>
      </c>
      <c r="BG55" s="38">
        <f t="shared" si="249"/>
        <v>7</v>
      </c>
      <c r="BH55" s="39"/>
      <c r="BI55" s="39"/>
      <c r="BJ55" s="40"/>
      <c r="BK55" s="41"/>
      <c r="BL55" s="41"/>
      <c r="BM55" s="41"/>
      <c r="BN55" s="38">
        <f t="shared" si="164"/>
        <v>0.14199999999999999</v>
      </c>
      <c r="BO55" s="44">
        <f>12</f>
        <v>12</v>
      </c>
      <c r="BP55" s="37">
        <f t="shared" si="165"/>
        <v>0</v>
      </c>
      <c r="BQ55" s="37"/>
      <c r="BR55" s="37">
        <f t="shared" si="166"/>
        <v>0</v>
      </c>
      <c r="BS55" s="37">
        <f t="shared" si="167"/>
        <v>0</v>
      </c>
      <c r="BT55" s="43">
        <f t="shared" si="168"/>
        <v>1</v>
      </c>
      <c r="BU55" s="41">
        <f t="shared" si="169"/>
        <v>0</v>
      </c>
      <c r="BV55" s="37">
        <f t="shared" si="170"/>
        <v>1</v>
      </c>
      <c r="BW55" s="37">
        <f t="shared" si="253"/>
        <v>999999</v>
      </c>
      <c r="BX55" s="37" t="str">
        <f t="shared" si="126"/>
        <v/>
      </c>
      <c r="BZ55" s="35" t="str">
        <f t="shared" si="171"/>
        <v>令和48年分</v>
      </c>
      <c r="CA55" s="35">
        <f t="shared" si="113"/>
        <v>2066</v>
      </c>
      <c r="CB55" s="36">
        <f t="shared" si="114"/>
        <v>1000000</v>
      </c>
      <c r="CC55" s="37">
        <f t="shared" si="172"/>
        <v>1000000</v>
      </c>
      <c r="CD55" s="37">
        <f t="shared" si="173"/>
        <v>999999</v>
      </c>
      <c r="CE55" s="37">
        <f t="shared" si="174"/>
        <v>143000</v>
      </c>
      <c r="CF55" s="37">
        <f t="shared" si="175"/>
        <v>999999</v>
      </c>
      <c r="CG55" s="37">
        <f t="shared" si="176"/>
        <v>1</v>
      </c>
      <c r="CH55" s="37">
        <f t="shared" si="177"/>
        <v>0</v>
      </c>
      <c r="CI55" s="37"/>
      <c r="CJ55" s="37"/>
      <c r="CK55" s="37">
        <f t="shared" si="178"/>
        <v>0</v>
      </c>
      <c r="CL55" s="38">
        <f t="shared" si="179"/>
        <v>7</v>
      </c>
      <c r="CM55" s="39"/>
      <c r="CN55" s="39"/>
      <c r="CO55" s="40"/>
      <c r="CP55" s="41"/>
      <c r="CQ55" s="41"/>
      <c r="CR55" s="41"/>
      <c r="CS55" s="38">
        <f t="shared" si="180"/>
        <v>0.14299999999999999</v>
      </c>
      <c r="CT55" s="44">
        <f>12</f>
        <v>12</v>
      </c>
      <c r="CU55" s="37">
        <f t="shared" si="181"/>
        <v>0</v>
      </c>
      <c r="CV55" s="37"/>
      <c r="CW55" s="37">
        <f t="shared" si="182"/>
        <v>0</v>
      </c>
      <c r="CX55" s="37">
        <f t="shared" si="183"/>
        <v>0</v>
      </c>
      <c r="CY55" s="43">
        <f t="shared" si="184"/>
        <v>1</v>
      </c>
      <c r="CZ55" s="41">
        <f t="shared" si="185"/>
        <v>0</v>
      </c>
      <c r="DA55" s="37">
        <f t="shared" si="186"/>
        <v>1</v>
      </c>
      <c r="DB55" s="37">
        <f t="shared" si="254"/>
        <v>999999</v>
      </c>
      <c r="DC55" s="37"/>
      <c r="DE55" s="35" t="str">
        <f t="shared" si="187"/>
        <v>令和48年分</v>
      </c>
      <c r="DF55" s="35">
        <f t="shared" si="115"/>
        <v>2066</v>
      </c>
      <c r="DG55" s="36">
        <f t="shared" si="116"/>
        <v>1000000</v>
      </c>
      <c r="DH55" s="37">
        <f t="shared" si="188"/>
        <v>1000000</v>
      </c>
      <c r="DI55" s="37">
        <f t="shared" si="69"/>
        <v>950000</v>
      </c>
      <c r="DJ55" s="37">
        <f t="shared" si="189"/>
        <v>1</v>
      </c>
      <c r="DK55" s="37">
        <f t="shared" si="190"/>
        <v>999999</v>
      </c>
      <c r="DL55" s="37">
        <f t="shared" si="191"/>
        <v>1</v>
      </c>
      <c r="DM55" s="37">
        <f t="shared" si="192"/>
        <v>0</v>
      </c>
      <c r="DN55" s="37">
        <f t="shared" si="130"/>
        <v>0</v>
      </c>
      <c r="DO55" s="37">
        <f t="shared" si="193"/>
        <v>0</v>
      </c>
      <c r="DP55" s="37">
        <f t="shared" si="194"/>
        <v>0</v>
      </c>
      <c r="DQ55" s="38">
        <f t="shared" si="195"/>
        <v>7</v>
      </c>
      <c r="DR55" s="39"/>
      <c r="DS55" s="39"/>
      <c r="DT55" s="40"/>
      <c r="DU55" s="41"/>
      <c r="DV55" s="41"/>
      <c r="DW55" s="41"/>
      <c r="DX55" s="38">
        <f t="shared" si="196"/>
        <v>0.28000000000000003</v>
      </c>
      <c r="DY55" s="44">
        <f>12</f>
        <v>12</v>
      </c>
      <c r="DZ55" s="37">
        <f t="shared" si="197"/>
        <v>0</v>
      </c>
      <c r="EA55" s="37"/>
      <c r="EB55" s="37">
        <f t="shared" si="198"/>
        <v>0</v>
      </c>
      <c r="EC55" s="37">
        <f t="shared" si="199"/>
        <v>0</v>
      </c>
      <c r="ED55" s="43">
        <f t="shared" si="200"/>
        <v>1</v>
      </c>
      <c r="EE55" s="41">
        <f t="shared" si="201"/>
        <v>0</v>
      </c>
      <c r="EF55" s="37">
        <f t="shared" si="202"/>
        <v>1</v>
      </c>
      <c r="EG55" s="37">
        <f t="shared" si="255"/>
        <v>999999</v>
      </c>
      <c r="EH55" s="37" t="str">
        <f t="shared" si="128"/>
        <v/>
      </c>
      <c r="EJ55" s="35" t="str">
        <f t="shared" si="203"/>
        <v>令和48年分</v>
      </c>
      <c r="EK55" s="35">
        <f t="shared" si="117"/>
        <v>2066</v>
      </c>
      <c r="EL55" s="36">
        <f t="shared" si="118"/>
        <v>1000000</v>
      </c>
      <c r="EM55" s="37">
        <f t="shared" si="204"/>
        <v>1000000</v>
      </c>
      <c r="EN55" s="37">
        <f t="shared" si="205"/>
        <v>999999</v>
      </c>
      <c r="EO55" s="37">
        <f t="shared" si="206"/>
        <v>1</v>
      </c>
      <c r="EP55" s="37">
        <f t="shared" si="207"/>
        <v>999999</v>
      </c>
      <c r="EQ55" s="37">
        <f t="shared" si="208"/>
        <v>1</v>
      </c>
      <c r="ER55" s="37">
        <f t="shared" si="209"/>
        <v>0</v>
      </c>
      <c r="ES55" s="37">
        <f t="shared" si="210"/>
        <v>109913</v>
      </c>
      <c r="ET55" s="37">
        <f t="shared" si="211"/>
        <v>54957</v>
      </c>
      <c r="EU55" s="37">
        <f t="shared" si="212"/>
        <v>0</v>
      </c>
      <c r="EV55" s="38">
        <f t="shared" si="213"/>
        <v>7</v>
      </c>
      <c r="EW55" s="39">
        <f t="shared" si="214"/>
        <v>0.35699999999999998</v>
      </c>
      <c r="EX55" s="39">
        <f t="shared" si="215"/>
        <v>0.5</v>
      </c>
      <c r="EY55" s="40">
        <f t="shared" si="216"/>
        <v>5.4960000000000002E-2</v>
      </c>
      <c r="EZ55" s="41">
        <f t="shared" si="217"/>
        <v>54960</v>
      </c>
      <c r="FA55" s="41" t="str">
        <f t="shared" si="218"/>
        <v>改定</v>
      </c>
      <c r="FB55" s="41"/>
      <c r="FC55" s="45">
        <f t="shared" si="219"/>
        <v>0.5</v>
      </c>
      <c r="FD55" s="44">
        <f>12</f>
        <v>12</v>
      </c>
      <c r="FE55" s="37">
        <f t="shared" si="220"/>
        <v>0</v>
      </c>
      <c r="FF55" s="37"/>
      <c r="FG55" s="37">
        <f t="shared" si="221"/>
        <v>0</v>
      </c>
      <c r="FH55" s="37">
        <f t="shared" si="222"/>
        <v>0</v>
      </c>
      <c r="FI55" s="43">
        <f t="shared" si="223"/>
        <v>1</v>
      </c>
      <c r="FJ55" s="41">
        <f t="shared" si="224"/>
        <v>0</v>
      </c>
      <c r="FK55" s="37">
        <f t="shared" si="225"/>
        <v>1</v>
      </c>
      <c r="FL55" s="37">
        <f t="shared" si="256"/>
        <v>999999</v>
      </c>
      <c r="FM55" s="37"/>
      <c r="FO55" s="35" t="str">
        <f t="shared" si="226"/>
        <v>令和48年分</v>
      </c>
      <c r="FP55" s="35">
        <f t="shared" si="119"/>
        <v>2066</v>
      </c>
      <c r="FQ55" s="36">
        <f t="shared" si="120"/>
        <v>1000000</v>
      </c>
      <c r="FR55" s="37">
        <f t="shared" si="227"/>
        <v>1000000</v>
      </c>
      <c r="FS55" s="37">
        <f t="shared" si="228"/>
        <v>999999</v>
      </c>
      <c r="FT55" s="37">
        <f t="shared" si="229"/>
        <v>1</v>
      </c>
      <c r="FU55" s="37">
        <f t="shared" si="230"/>
        <v>999999</v>
      </c>
      <c r="FV55" s="37">
        <f t="shared" si="231"/>
        <v>1</v>
      </c>
      <c r="FW55" s="37">
        <f t="shared" si="232"/>
        <v>0</v>
      </c>
      <c r="FX55" s="37">
        <f t="shared" si="233"/>
        <v>259891</v>
      </c>
      <c r="FY55" s="37">
        <f t="shared" si="234"/>
        <v>86804</v>
      </c>
      <c r="FZ55" s="37">
        <f t="shared" si="235"/>
        <v>0</v>
      </c>
      <c r="GA55" s="38">
        <f t="shared" si="236"/>
        <v>7</v>
      </c>
      <c r="GB55" s="39">
        <f t="shared" si="44"/>
        <v>0.28599999999999998</v>
      </c>
      <c r="GC55" s="39">
        <f t="shared" si="237"/>
        <v>0.33400000000000002</v>
      </c>
      <c r="GD55" s="40">
        <f t="shared" si="238"/>
        <v>8.6800000000000002E-2</v>
      </c>
      <c r="GE55" s="41">
        <f t="shared" si="239"/>
        <v>86800</v>
      </c>
      <c r="GF55" s="41" t="str">
        <f t="shared" si="240"/>
        <v>改定</v>
      </c>
      <c r="GG55" s="41"/>
      <c r="GH55" s="45">
        <f t="shared" si="241"/>
        <v>0.33400000000000002</v>
      </c>
      <c r="GI55" s="44">
        <f>12</f>
        <v>12</v>
      </c>
      <c r="GJ55" s="37">
        <f t="shared" si="242"/>
        <v>0</v>
      </c>
      <c r="GK55" s="37"/>
      <c r="GL55" s="37">
        <f t="shared" si="243"/>
        <v>0</v>
      </c>
      <c r="GM55" s="37">
        <f t="shared" si="244"/>
        <v>0</v>
      </c>
      <c r="GN55" s="43">
        <f t="shared" si="245"/>
        <v>1</v>
      </c>
      <c r="GO55" s="41">
        <f t="shared" si="246"/>
        <v>0</v>
      </c>
      <c r="GP55" s="37">
        <f t="shared" si="247"/>
        <v>1</v>
      </c>
      <c r="GQ55" s="37">
        <f t="shared" si="257"/>
        <v>999999</v>
      </c>
      <c r="GR55" s="37"/>
    </row>
    <row r="56" spans="2:200" ht="15" customHeight="1">
      <c r="B56" s="81">
        <v>49</v>
      </c>
      <c r="C56" s="82" t="str">
        <f t="shared" si="248"/>
        <v>令和49年分</v>
      </c>
      <c r="D56" s="41">
        <f ca="1">OFFSET(S56,VLOOKUP($L$3,各種設定!$E$2:$F$8,2,FALSE),VLOOKUP($L$3,各種設定!$E$2:$G$8,3,FALSE))</f>
        <v>1000000</v>
      </c>
      <c r="E56" s="41">
        <f ca="1">OFFSET(AB56,VLOOKUP($L$3,各種設定!$E$2:$F$8,2,FALSE),VLOOKUP($L$3,各種設定!$E$2:$G$8,3,FALSE))</f>
        <v>7</v>
      </c>
      <c r="F56" s="45">
        <f ca="1">OFFSET(AI56,VLOOKUP($L$3,各種設定!$E$2:$F$8,2,FALSE),VLOOKUP($L$3,各種設定!$E$2:$G$8,3,FALSE))</f>
        <v>0.14299999999999999</v>
      </c>
      <c r="G56" s="41">
        <f ca="1">OFFSET(AJ56,VLOOKUP($L$3,各種設定!$E$2:$F$8,2,FALSE),VLOOKUP($L$3,各種設定!$E$2:$G$8,3,FALSE))</f>
        <v>12</v>
      </c>
      <c r="H56" s="41">
        <f ca="1">OFFSET(AK56,VLOOKUP($L$3,各種設定!$E$2:$F$8,2,FALSE),VLOOKUP($L$3,各種設定!$E$2:$G$8,3,FALSE))</f>
        <v>0</v>
      </c>
      <c r="I56" s="78"/>
      <c r="J56" s="41">
        <f ca="1">OFFSET(AN56,VLOOKUP($L$3,各種設定!$E$2:$F$8,2,FALSE),VLOOKUP($L$3,各種設定!$E$2:$G$8,3,FALSE))</f>
        <v>0</v>
      </c>
      <c r="K56" s="83">
        <f t="shared" si="110"/>
        <v>1</v>
      </c>
      <c r="L56" s="41">
        <f ca="1">OFFSET(AP56,VLOOKUP($L$3,各種設定!$E$2:$F$8,2,FALSE),VLOOKUP($L$3,各種設定!$E$2:$G$8,3,FALSE))</f>
        <v>0</v>
      </c>
      <c r="M56" s="41">
        <f ca="1">OFFSET(AQ56,VLOOKUP($L$3,各種設定!$E$2:$F$8,2,FALSE),VLOOKUP($L$3,各種設定!$E$2:$G$8,3,FALSE))</f>
        <v>1</v>
      </c>
      <c r="N56" s="84">
        <f ca="1">OFFSET(AS56,VLOOKUP($L$3,各種設定!$E$2:$F$8,2,FALSE),VLOOKUP($L$3,各種設定!$E$2:$G$8,3,FALSE))</f>
        <v>0</v>
      </c>
      <c r="P56" s="35" t="str">
        <f t="shared" si="151"/>
        <v>令和49年分</v>
      </c>
      <c r="Q56" s="35">
        <f t="shared" si="121"/>
        <v>2067</v>
      </c>
      <c r="R56" s="36">
        <f t="shared" si="250"/>
        <v>1000000</v>
      </c>
      <c r="S56" s="37">
        <f t="shared" si="251"/>
        <v>1000000</v>
      </c>
      <c r="T56" s="37">
        <f t="shared" si="152"/>
        <v>999999</v>
      </c>
      <c r="U56" s="38"/>
      <c r="V56" s="37">
        <f t="shared" si="153"/>
        <v>999999</v>
      </c>
      <c r="W56" s="37">
        <f t="shared" si="154"/>
        <v>1</v>
      </c>
      <c r="X56" s="38"/>
      <c r="Y56" s="38"/>
      <c r="Z56" s="38"/>
      <c r="AA56" s="38"/>
      <c r="AB56" s="38"/>
      <c r="AC56" s="39"/>
      <c r="AD56" s="39"/>
      <c r="AE56" s="40"/>
      <c r="AF56" s="41"/>
      <c r="AG56" s="41"/>
      <c r="AH56" s="41"/>
      <c r="AI56" s="38"/>
      <c r="AJ56" s="38"/>
      <c r="AK56" s="38"/>
      <c r="AL56" s="38"/>
      <c r="AM56" s="38"/>
      <c r="AN56" s="38"/>
      <c r="AO56" s="38"/>
      <c r="AP56" s="38"/>
      <c r="AQ56" s="37">
        <f t="shared" si="155"/>
        <v>1</v>
      </c>
      <c r="AR56" s="37">
        <f t="shared" si="252"/>
        <v>999999</v>
      </c>
      <c r="AS56" s="38"/>
      <c r="AU56" s="35" t="str">
        <f t="shared" si="156"/>
        <v>令和49年分</v>
      </c>
      <c r="AV56" s="35">
        <f t="shared" si="144"/>
        <v>2067</v>
      </c>
      <c r="AW56" s="36">
        <f t="shared" si="145"/>
        <v>1000000</v>
      </c>
      <c r="AX56" s="37">
        <f t="shared" si="157"/>
        <v>900000</v>
      </c>
      <c r="AY56" s="37">
        <f t="shared" si="55"/>
        <v>950000</v>
      </c>
      <c r="AZ56" s="37">
        <f t="shared" si="158"/>
        <v>127800</v>
      </c>
      <c r="BA56" s="37">
        <f t="shared" si="159"/>
        <v>999999</v>
      </c>
      <c r="BB56" s="37">
        <f t="shared" si="160"/>
        <v>1</v>
      </c>
      <c r="BC56" s="37">
        <f t="shared" si="161"/>
        <v>0</v>
      </c>
      <c r="BD56" s="37">
        <f t="shared" si="127"/>
        <v>0</v>
      </c>
      <c r="BE56" s="37">
        <f t="shared" si="162"/>
        <v>0</v>
      </c>
      <c r="BF56" s="37">
        <f t="shared" si="163"/>
        <v>0</v>
      </c>
      <c r="BG56" s="38">
        <f t="shared" si="249"/>
        <v>7</v>
      </c>
      <c r="BH56" s="39"/>
      <c r="BI56" s="39"/>
      <c r="BJ56" s="40"/>
      <c r="BK56" s="41"/>
      <c r="BL56" s="41"/>
      <c r="BM56" s="41"/>
      <c r="BN56" s="38">
        <f t="shared" si="164"/>
        <v>0.14199999999999999</v>
      </c>
      <c r="BO56" s="44">
        <f>12</f>
        <v>12</v>
      </c>
      <c r="BP56" s="37">
        <f t="shared" si="165"/>
        <v>0</v>
      </c>
      <c r="BQ56" s="37"/>
      <c r="BR56" s="37">
        <f t="shared" si="166"/>
        <v>0</v>
      </c>
      <c r="BS56" s="37">
        <f t="shared" si="167"/>
        <v>0</v>
      </c>
      <c r="BT56" s="43">
        <f t="shared" si="168"/>
        <v>1</v>
      </c>
      <c r="BU56" s="41">
        <f t="shared" si="169"/>
        <v>0</v>
      </c>
      <c r="BV56" s="37">
        <f t="shared" si="170"/>
        <v>1</v>
      </c>
      <c r="BW56" s="37">
        <f t="shared" si="253"/>
        <v>999999</v>
      </c>
      <c r="BX56" s="37" t="str">
        <f t="shared" si="126"/>
        <v/>
      </c>
      <c r="BZ56" s="35" t="str">
        <f t="shared" si="171"/>
        <v>令和49年分</v>
      </c>
      <c r="CA56" s="35">
        <f t="shared" si="113"/>
        <v>2067</v>
      </c>
      <c r="CB56" s="36">
        <f t="shared" si="114"/>
        <v>1000000</v>
      </c>
      <c r="CC56" s="37">
        <f t="shared" si="172"/>
        <v>1000000</v>
      </c>
      <c r="CD56" s="37">
        <f t="shared" si="173"/>
        <v>999999</v>
      </c>
      <c r="CE56" s="37">
        <f t="shared" si="174"/>
        <v>143000</v>
      </c>
      <c r="CF56" s="37">
        <f t="shared" si="175"/>
        <v>999999</v>
      </c>
      <c r="CG56" s="37">
        <f t="shared" si="176"/>
        <v>1</v>
      </c>
      <c r="CH56" s="37">
        <f t="shared" si="177"/>
        <v>0</v>
      </c>
      <c r="CI56" s="37"/>
      <c r="CJ56" s="37"/>
      <c r="CK56" s="37">
        <f t="shared" si="178"/>
        <v>0</v>
      </c>
      <c r="CL56" s="38">
        <f t="shared" si="179"/>
        <v>7</v>
      </c>
      <c r="CM56" s="39"/>
      <c r="CN56" s="39"/>
      <c r="CO56" s="40"/>
      <c r="CP56" s="41"/>
      <c r="CQ56" s="41"/>
      <c r="CR56" s="41"/>
      <c r="CS56" s="38">
        <f t="shared" si="180"/>
        <v>0.14299999999999999</v>
      </c>
      <c r="CT56" s="44">
        <f>12</f>
        <v>12</v>
      </c>
      <c r="CU56" s="37">
        <f t="shared" si="181"/>
        <v>0</v>
      </c>
      <c r="CV56" s="37"/>
      <c r="CW56" s="37">
        <f t="shared" si="182"/>
        <v>0</v>
      </c>
      <c r="CX56" s="37">
        <f t="shared" si="183"/>
        <v>0</v>
      </c>
      <c r="CY56" s="43">
        <f t="shared" si="184"/>
        <v>1</v>
      </c>
      <c r="CZ56" s="41">
        <f t="shared" si="185"/>
        <v>0</v>
      </c>
      <c r="DA56" s="37">
        <f t="shared" si="186"/>
        <v>1</v>
      </c>
      <c r="DB56" s="37">
        <f t="shared" si="254"/>
        <v>999999</v>
      </c>
      <c r="DC56" s="37"/>
      <c r="DE56" s="35" t="str">
        <f t="shared" si="187"/>
        <v>令和49年分</v>
      </c>
      <c r="DF56" s="35">
        <f t="shared" si="115"/>
        <v>2067</v>
      </c>
      <c r="DG56" s="36">
        <f t="shared" si="116"/>
        <v>1000000</v>
      </c>
      <c r="DH56" s="37">
        <f t="shared" si="188"/>
        <v>1000000</v>
      </c>
      <c r="DI56" s="37">
        <f t="shared" si="69"/>
        <v>950000</v>
      </c>
      <c r="DJ56" s="37">
        <f t="shared" si="189"/>
        <v>1</v>
      </c>
      <c r="DK56" s="37">
        <f t="shared" si="190"/>
        <v>999999</v>
      </c>
      <c r="DL56" s="37">
        <f t="shared" si="191"/>
        <v>1</v>
      </c>
      <c r="DM56" s="37">
        <f t="shared" si="192"/>
        <v>0</v>
      </c>
      <c r="DN56" s="37">
        <f t="shared" si="130"/>
        <v>0</v>
      </c>
      <c r="DO56" s="37">
        <f t="shared" si="193"/>
        <v>0</v>
      </c>
      <c r="DP56" s="37">
        <f t="shared" si="194"/>
        <v>0</v>
      </c>
      <c r="DQ56" s="38">
        <f t="shared" si="195"/>
        <v>7</v>
      </c>
      <c r="DR56" s="39"/>
      <c r="DS56" s="39"/>
      <c r="DT56" s="40"/>
      <c r="DU56" s="41"/>
      <c r="DV56" s="41"/>
      <c r="DW56" s="41"/>
      <c r="DX56" s="38">
        <f t="shared" si="196"/>
        <v>0.28000000000000003</v>
      </c>
      <c r="DY56" s="44">
        <f>12</f>
        <v>12</v>
      </c>
      <c r="DZ56" s="37">
        <f t="shared" si="197"/>
        <v>0</v>
      </c>
      <c r="EA56" s="37"/>
      <c r="EB56" s="37">
        <f t="shared" si="198"/>
        <v>0</v>
      </c>
      <c r="EC56" s="37">
        <f t="shared" si="199"/>
        <v>0</v>
      </c>
      <c r="ED56" s="43">
        <f t="shared" si="200"/>
        <v>1</v>
      </c>
      <c r="EE56" s="41">
        <f t="shared" si="201"/>
        <v>0</v>
      </c>
      <c r="EF56" s="37">
        <f t="shared" si="202"/>
        <v>1</v>
      </c>
      <c r="EG56" s="37">
        <f t="shared" si="255"/>
        <v>999999</v>
      </c>
      <c r="EH56" s="37" t="str">
        <f t="shared" si="128"/>
        <v/>
      </c>
      <c r="EJ56" s="35" t="str">
        <f t="shared" si="203"/>
        <v>令和49年分</v>
      </c>
      <c r="EK56" s="35">
        <f t="shared" si="117"/>
        <v>2067</v>
      </c>
      <c r="EL56" s="36">
        <f t="shared" si="118"/>
        <v>1000000</v>
      </c>
      <c r="EM56" s="37">
        <f t="shared" si="204"/>
        <v>1000000</v>
      </c>
      <c r="EN56" s="37">
        <f t="shared" si="205"/>
        <v>999999</v>
      </c>
      <c r="EO56" s="37">
        <f t="shared" si="206"/>
        <v>1</v>
      </c>
      <c r="EP56" s="37">
        <f t="shared" si="207"/>
        <v>999999</v>
      </c>
      <c r="EQ56" s="37">
        <f t="shared" si="208"/>
        <v>1</v>
      </c>
      <c r="ER56" s="37">
        <f t="shared" si="209"/>
        <v>0</v>
      </c>
      <c r="ES56" s="37">
        <f t="shared" si="210"/>
        <v>109913</v>
      </c>
      <c r="ET56" s="37">
        <f t="shared" si="211"/>
        <v>54957</v>
      </c>
      <c r="EU56" s="37">
        <f t="shared" si="212"/>
        <v>0</v>
      </c>
      <c r="EV56" s="38">
        <f t="shared" si="213"/>
        <v>7</v>
      </c>
      <c r="EW56" s="39">
        <f t="shared" si="214"/>
        <v>0.35699999999999998</v>
      </c>
      <c r="EX56" s="39">
        <f t="shared" si="215"/>
        <v>0.5</v>
      </c>
      <c r="EY56" s="40">
        <f t="shared" si="216"/>
        <v>5.4960000000000002E-2</v>
      </c>
      <c r="EZ56" s="41">
        <f t="shared" si="217"/>
        <v>54960</v>
      </c>
      <c r="FA56" s="41" t="str">
        <f t="shared" si="218"/>
        <v>改定</v>
      </c>
      <c r="FB56" s="41"/>
      <c r="FC56" s="45">
        <f t="shared" si="219"/>
        <v>0.5</v>
      </c>
      <c r="FD56" s="44">
        <f>12</f>
        <v>12</v>
      </c>
      <c r="FE56" s="37">
        <f t="shared" si="220"/>
        <v>0</v>
      </c>
      <c r="FF56" s="37"/>
      <c r="FG56" s="37">
        <f t="shared" si="221"/>
        <v>0</v>
      </c>
      <c r="FH56" s="37">
        <f t="shared" si="222"/>
        <v>0</v>
      </c>
      <c r="FI56" s="43">
        <f t="shared" si="223"/>
        <v>1</v>
      </c>
      <c r="FJ56" s="41">
        <f t="shared" si="224"/>
        <v>0</v>
      </c>
      <c r="FK56" s="37">
        <f t="shared" si="225"/>
        <v>1</v>
      </c>
      <c r="FL56" s="37">
        <f t="shared" si="256"/>
        <v>999999</v>
      </c>
      <c r="FM56" s="37"/>
      <c r="FO56" s="35" t="str">
        <f t="shared" si="226"/>
        <v>令和49年分</v>
      </c>
      <c r="FP56" s="35">
        <f t="shared" si="119"/>
        <v>2067</v>
      </c>
      <c r="FQ56" s="36">
        <f t="shared" si="120"/>
        <v>1000000</v>
      </c>
      <c r="FR56" s="37">
        <f t="shared" si="227"/>
        <v>1000000</v>
      </c>
      <c r="FS56" s="37">
        <f t="shared" si="228"/>
        <v>999999</v>
      </c>
      <c r="FT56" s="37">
        <f t="shared" si="229"/>
        <v>1</v>
      </c>
      <c r="FU56" s="37">
        <f t="shared" si="230"/>
        <v>999999</v>
      </c>
      <c r="FV56" s="37">
        <f t="shared" si="231"/>
        <v>1</v>
      </c>
      <c r="FW56" s="37">
        <f t="shared" si="232"/>
        <v>0</v>
      </c>
      <c r="FX56" s="37">
        <f t="shared" si="233"/>
        <v>259891</v>
      </c>
      <c r="FY56" s="37">
        <f t="shared" si="234"/>
        <v>86804</v>
      </c>
      <c r="FZ56" s="37">
        <f t="shared" si="235"/>
        <v>0</v>
      </c>
      <c r="GA56" s="38">
        <f t="shared" si="236"/>
        <v>7</v>
      </c>
      <c r="GB56" s="39">
        <f t="shared" si="44"/>
        <v>0.28599999999999998</v>
      </c>
      <c r="GC56" s="39">
        <f t="shared" si="237"/>
        <v>0.33400000000000002</v>
      </c>
      <c r="GD56" s="40">
        <f t="shared" si="238"/>
        <v>8.6800000000000002E-2</v>
      </c>
      <c r="GE56" s="41">
        <f t="shared" si="239"/>
        <v>86800</v>
      </c>
      <c r="GF56" s="41" t="str">
        <f t="shared" si="240"/>
        <v>改定</v>
      </c>
      <c r="GG56" s="41"/>
      <c r="GH56" s="45">
        <f t="shared" si="241"/>
        <v>0.33400000000000002</v>
      </c>
      <c r="GI56" s="44">
        <f>12</f>
        <v>12</v>
      </c>
      <c r="GJ56" s="37">
        <f t="shared" si="242"/>
        <v>0</v>
      </c>
      <c r="GK56" s="37"/>
      <c r="GL56" s="37">
        <f t="shared" si="243"/>
        <v>0</v>
      </c>
      <c r="GM56" s="37">
        <f t="shared" si="244"/>
        <v>0</v>
      </c>
      <c r="GN56" s="43">
        <f t="shared" si="245"/>
        <v>1</v>
      </c>
      <c r="GO56" s="41">
        <f t="shared" si="246"/>
        <v>0</v>
      </c>
      <c r="GP56" s="37">
        <f t="shared" si="247"/>
        <v>1</v>
      </c>
      <c r="GQ56" s="37">
        <f t="shared" si="257"/>
        <v>999999</v>
      </c>
      <c r="GR56" s="37"/>
    </row>
    <row r="57" spans="2:200" ht="15" customHeight="1">
      <c r="B57" s="81">
        <v>50</v>
      </c>
      <c r="C57" s="82" t="str">
        <f t="shared" si="248"/>
        <v>令和50年分</v>
      </c>
      <c r="D57" s="41">
        <f ca="1">OFFSET(S57,VLOOKUP($L$3,各種設定!$E$2:$F$8,2,FALSE),VLOOKUP($L$3,各種設定!$E$2:$G$8,3,FALSE))</f>
        <v>1000000</v>
      </c>
      <c r="E57" s="41">
        <f ca="1">OFFSET(AB57,VLOOKUP($L$3,各種設定!$E$2:$F$8,2,FALSE),VLOOKUP($L$3,各種設定!$E$2:$G$8,3,FALSE))</f>
        <v>7</v>
      </c>
      <c r="F57" s="45">
        <f ca="1">OFFSET(AI57,VLOOKUP($L$3,各種設定!$E$2:$F$8,2,FALSE),VLOOKUP($L$3,各種設定!$E$2:$G$8,3,FALSE))</f>
        <v>0.14299999999999999</v>
      </c>
      <c r="G57" s="41">
        <f ca="1">OFFSET(AJ57,VLOOKUP($L$3,各種設定!$E$2:$F$8,2,FALSE),VLOOKUP($L$3,各種設定!$E$2:$G$8,3,FALSE))</f>
        <v>12</v>
      </c>
      <c r="H57" s="41">
        <f ca="1">OFFSET(AK57,VLOOKUP($L$3,各種設定!$E$2:$F$8,2,FALSE),VLOOKUP($L$3,各種設定!$E$2:$G$8,3,FALSE))</f>
        <v>0</v>
      </c>
      <c r="I57" s="78"/>
      <c r="J57" s="41">
        <f ca="1">OFFSET(AN57,VLOOKUP($L$3,各種設定!$E$2:$F$8,2,FALSE),VLOOKUP($L$3,各種設定!$E$2:$G$8,3,FALSE))</f>
        <v>0</v>
      </c>
      <c r="K57" s="83">
        <f t="shared" si="110"/>
        <v>1</v>
      </c>
      <c r="L57" s="41">
        <f ca="1">OFFSET(AP57,VLOOKUP($L$3,各種設定!$E$2:$F$8,2,FALSE),VLOOKUP($L$3,各種設定!$E$2:$G$8,3,FALSE))</f>
        <v>0</v>
      </c>
      <c r="M57" s="41">
        <f ca="1">OFFSET(AQ57,VLOOKUP($L$3,各種設定!$E$2:$F$8,2,FALSE),VLOOKUP($L$3,各種設定!$E$2:$G$8,3,FALSE))</f>
        <v>1</v>
      </c>
      <c r="N57" s="84">
        <f ca="1">OFFSET(AS57,VLOOKUP($L$3,各種設定!$E$2:$F$8,2,FALSE),VLOOKUP($L$3,各種設定!$E$2:$G$8,3,FALSE))</f>
        <v>0</v>
      </c>
      <c r="P57" s="35" t="str">
        <f t="shared" si="151"/>
        <v>令和50年分</v>
      </c>
      <c r="Q57" s="35">
        <f t="shared" si="121"/>
        <v>2068</v>
      </c>
      <c r="R57" s="36">
        <f t="shared" si="250"/>
        <v>1000000</v>
      </c>
      <c r="S57" s="37">
        <f t="shared" si="251"/>
        <v>1000000</v>
      </c>
      <c r="T57" s="37">
        <f t="shared" si="152"/>
        <v>999999</v>
      </c>
      <c r="U57" s="38"/>
      <c r="V57" s="37">
        <f t="shared" si="153"/>
        <v>999999</v>
      </c>
      <c r="W57" s="37">
        <f t="shared" si="154"/>
        <v>1</v>
      </c>
      <c r="X57" s="38"/>
      <c r="Y57" s="38"/>
      <c r="Z57" s="38"/>
      <c r="AA57" s="38"/>
      <c r="AB57" s="38"/>
      <c r="AC57" s="39"/>
      <c r="AD57" s="39"/>
      <c r="AE57" s="40"/>
      <c r="AF57" s="41"/>
      <c r="AG57" s="41"/>
      <c r="AH57" s="41"/>
      <c r="AI57" s="38"/>
      <c r="AJ57" s="38"/>
      <c r="AK57" s="38"/>
      <c r="AL57" s="38"/>
      <c r="AM57" s="38"/>
      <c r="AN57" s="38"/>
      <c r="AO57" s="38"/>
      <c r="AP57" s="38"/>
      <c r="AQ57" s="37">
        <f t="shared" si="155"/>
        <v>1</v>
      </c>
      <c r="AR57" s="37">
        <f t="shared" si="252"/>
        <v>999999</v>
      </c>
      <c r="AS57" s="38"/>
      <c r="AU57" s="35" t="str">
        <f t="shared" si="156"/>
        <v>令和50年分</v>
      </c>
      <c r="AV57" s="35">
        <f t="shared" si="144"/>
        <v>2068</v>
      </c>
      <c r="AW57" s="36">
        <f t="shared" si="145"/>
        <v>1000000</v>
      </c>
      <c r="AX57" s="37">
        <f t="shared" si="157"/>
        <v>900000</v>
      </c>
      <c r="AY57" s="37">
        <f t="shared" si="55"/>
        <v>950000</v>
      </c>
      <c r="AZ57" s="37">
        <f t="shared" si="158"/>
        <v>127800</v>
      </c>
      <c r="BA57" s="37">
        <f t="shared" si="159"/>
        <v>999999</v>
      </c>
      <c r="BB57" s="37">
        <f t="shared" si="160"/>
        <v>1</v>
      </c>
      <c r="BC57" s="37">
        <f t="shared" si="161"/>
        <v>0</v>
      </c>
      <c r="BD57" s="37">
        <f t="shared" si="127"/>
        <v>0</v>
      </c>
      <c r="BE57" s="37">
        <f t="shared" si="162"/>
        <v>0</v>
      </c>
      <c r="BF57" s="37">
        <f t="shared" si="163"/>
        <v>0</v>
      </c>
      <c r="BG57" s="38">
        <f t="shared" si="249"/>
        <v>7</v>
      </c>
      <c r="BH57" s="39"/>
      <c r="BI57" s="39"/>
      <c r="BJ57" s="40"/>
      <c r="BK57" s="41"/>
      <c r="BL57" s="41"/>
      <c r="BM57" s="41"/>
      <c r="BN57" s="38">
        <f t="shared" si="164"/>
        <v>0.14199999999999999</v>
      </c>
      <c r="BO57" s="44">
        <f>12</f>
        <v>12</v>
      </c>
      <c r="BP57" s="37">
        <f t="shared" si="165"/>
        <v>0</v>
      </c>
      <c r="BQ57" s="37"/>
      <c r="BR57" s="37">
        <f t="shared" si="166"/>
        <v>0</v>
      </c>
      <c r="BS57" s="37">
        <f t="shared" si="167"/>
        <v>0</v>
      </c>
      <c r="BT57" s="43">
        <f t="shared" si="168"/>
        <v>1</v>
      </c>
      <c r="BU57" s="41">
        <f t="shared" si="169"/>
        <v>0</v>
      </c>
      <c r="BV57" s="37">
        <f t="shared" si="170"/>
        <v>1</v>
      </c>
      <c r="BW57" s="37">
        <f t="shared" si="253"/>
        <v>999999</v>
      </c>
      <c r="BX57" s="37" t="str">
        <f t="shared" si="126"/>
        <v/>
      </c>
      <c r="BZ57" s="35" t="str">
        <f t="shared" si="171"/>
        <v>令和50年分</v>
      </c>
      <c r="CA57" s="35">
        <f t="shared" si="113"/>
        <v>2068</v>
      </c>
      <c r="CB57" s="36">
        <f t="shared" si="114"/>
        <v>1000000</v>
      </c>
      <c r="CC57" s="37">
        <f t="shared" si="172"/>
        <v>1000000</v>
      </c>
      <c r="CD57" s="37">
        <f t="shared" si="173"/>
        <v>999999</v>
      </c>
      <c r="CE57" s="37">
        <f t="shared" si="174"/>
        <v>143000</v>
      </c>
      <c r="CF57" s="37">
        <f t="shared" si="175"/>
        <v>999999</v>
      </c>
      <c r="CG57" s="37">
        <f t="shared" si="176"/>
        <v>1</v>
      </c>
      <c r="CH57" s="37">
        <f t="shared" si="177"/>
        <v>0</v>
      </c>
      <c r="CI57" s="37"/>
      <c r="CJ57" s="37"/>
      <c r="CK57" s="37">
        <f t="shared" si="178"/>
        <v>0</v>
      </c>
      <c r="CL57" s="38">
        <f t="shared" si="179"/>
        <v>7</v>
      </c>
      <c r="CM57" s="39"/>
      <c r="CN57" s="39"/>
      <c r="CO57" s="40"/>
      <c r="CP57" s="41"/>
      <c r="CQ57" s="41"/>
      <c r="CR57" s="41"/>
      <c r="CS57" s="38">
        <f t="shared" si="180"/>
        <v>0.14299999999999999</v>
      </c>
      <c r="CT57" s="44">
        <f>12</f>
        <v>12</v>
      </c>
      <c r="CU57" s="37">
        <f t="shared" si="181"/>
        <v>0</v>
      </c>
      <c r="CV57" s="37"/>
      <c r="CW57" s="37">
        <f t="shared" si="182"/>
        <v>0</v>
      </c>
      <c r="CX57" s="37">
        <f t="shared" si="183"/>
        <v>0</v>
      </c>
      <c r="CY57" s="43">
        <f t="shared" si="184"/>
        <v>1</v>
      </c>
      <c r="CZ57" s="41">
        <f t="shared" si="185"/>
        <v>0</v>
      </c>
      <c r="DA57" s="37">
        <f t="shared" si="186"/>
        <v>1</v>
      </c>
      <c r="DB57" s="37">
        <f t="shared" si="254"/>
        <v>999999</v>
      </c>
      <c r="DC57" s="37"/>
      <c r="DE57" s="35" t="str">
        <f t="shared" si="187"/>
        <v>令和50年分</v>
      </c>
      <c r="DF57" s="35">
        <f t="shared" si="115"/>
        <v>2068</v>
      </c>
      <c r="DG57" s="36">
        <f t="shared" si="116"/>
        <v>1000000</v>
      </c>
      <c r="DH57" s="37">
        <f t="shared" si="188"/>
        <v>1000000</v>
      </c>
      <c r="DI57" s="37">
        <f t="shared" si="69"/>
        <v>950000</v>
      </c>
      <c r="DJ57" s="37">
        <f t="shared" si="189"/>
        <v>1</v>
      </c>
      <c r="DK57" s="37">
        <f t="shared" si="190"/>
        <v>999999</v>
      </c>
      <c r="DL57" s="37">
        <f t="shared" si="191"/>
        <v>1</v>
      </c>
      <c r="DM57" s="37">
        <f t="shared" si="192"/>
        <v>0</v>
      </c>
      <c r="DN57" s="37">
        <f t="shared" si="130"/>
        <v>0</v>
      </c>
      <c r="DO57" s="37">
        <f t="shared" si="193"/>
        <v>0</v>
      </c>
      <c r="DP57" s="37">
        <f t="shared" si="194"/>
        <v>0</v>
      </c>
      <c r="DQ57" s="38">
        <f t="shared" si="195"/>
        <v>7</v>
      </c>
      <c r="DR57" s="39"/>
      <c r="DS57" s="39"/>
      <c r="DT57" s="40"/>
      <c r="DU57" s="41"/>
      <c r="DV57" s="41"/>
      <c r="DW57" s="41"/>
      <c r="DX57" s="38">
        <f t="shared" si="196"/>
        <v>0.28000000000000003</v>
      </c>
      <c r="DY57" s="44">
        <f>12</f>
        <v>12</v>
      </c>
      <c r="DZ57" s="37">
        <f t="shared" si="197"/>
        <v>0</v>
      </c>
      <c r="EA57" s="37"/>
      <c r="EB57" s="37">
        <f t="shared" si="198"/>
        <v>0</v>
      </c>
      <c r="EC57" s="37">
        <f t="shared" si="199"/>
        <v>0</v>
      </c>
      <c r="ED57" s="43">
        <f t="shared" si="200"/>
        <v>1</v>
      </c>
      <c r="EE57" s="41">
        <f t="shared" si="201"/>
        <v>0</v>
      </c>
      <c r="EF57" s="37">
        <f t="shared" si="202"/>
        <v>1</v>
      </c>
      <c r="EG57" s="37">
        <f t="shared" si="255"/>
        <v>999999</v>
      </c>
      <c r="EH57" s="37" t="str">
        <f t="shared" si="128"/>
        <v/>
      </c>
      <c r="EJ57" s="35" t="str">
        <f t="shared" si="203"/>
        <v>令和50年分</v>
      </c>
      <c r="EK57" s="35">
        <f t="shared" si="117"/>
        <v>2068</v>
      </c>
      <c r="EL57" s="36">
        <f t="shared" si="118"/>
        <v>1000000</v>
      </c>
      <c r="EM57" s="37">
        <f t="shared" si="204"/>
        <v>1000000</v>
      </c>
      <c r="EN57" s="37">
        <f t="shared" si="205"/>
        <v>999999</v>
      </c>
      <c r="EO57" s="37">
        <f t="shared" si="206"/>
        <v>1</v>
      </c>
      <c r="EP57" s="37">
        <f t="shared" si="207"/>
        <v>999999</v>
      </c>
      <c r="EQ57" s="37">
        <f t="shared" si="208"/>
        <v>1</v>
      </c>
      <c r="ER57" s="37">
        <f t="shared" si="209"/>
        <v>0</v>
      </c>
      <c r="ES57" s="37">
        <f t="shared" si="210"/>
        <v>109913</v>
      </c>
      <c r="ET57" s="37">
        <f t="shared" si="211"/>
        <v>54957</v>
      </c>
      <c r="EU57" s="37">
        <f t="shared" si="212"/>
        <v>0</v>
      </c>
      <c r="EV57" s="38">
        <f t="shared" si="213"/>
        <v>7</v>
      </c>
      <c r="EW57" s="39">
        <f t="shared" si="214"/>
        <v>0.35699999999999998</v>
      </c>
      <c r="EX57" s="39">
        <f t="shared" si="215"/>
        <v>0.5</v>
      </c>
      <c r="EY57" s="40">
        <f t="shared" si="216"/>
        <v>5.4960000000000002E-2</v>
      </c>
      <c r="EZ57" s="41">
        <f t="shared" si="217"/>
        <v>54960</v>
      </c>
      <c r="FA57" s="41" t="str">
        <f t="shared" si="218"/>
        <v>改定</v>
      </c>
      <c r="FB57" s="41"/>
      <c r="FC57" s="45">
        <f t="shared" si="219"/>
        <v>0.5</v>
      </c>
      <c r="FD57" s="44">
        <f>12</f>
        <v>12</v>
      </c>
      <c r="FE57" s="37">
        <f t="shared" si="220"/>
        <v>0</v>
      </c>
      <c r="FF57" s="37"/>
      <c r="FG57" s="37">
        <f t="shared" si="221"/>
        <v>0</v>
      </c>
      <c r="FH57" s="37">
        <f t="shared" si="222"/>
        <v>0</v>
      </c>
      <c r="FI57" s="43">
        <f t="shared" si="223"/>
        <v>1</v>
      </c>
      <c r="FJ57" s="41">
        <f t="shared" si="224"/>
        <v>0</v>
      </c>
      <c r="FK57" s="37">
        <f t="shared" si="225"/>
        <v>1</v>
      </c>
      <c r="FL57" s="37">
        <f t="shared" si="256"/>
        <v>999999</v>
      </c>
      <c r="FM57" s="37"/>
      <c r="FO57" s="35" t="str">
        <f t="shared" si="226"/>
        <v>令和50年分</v>
      </c>
      <c r="FP57" s="35">
        <f t="shared" si="119"/>
        <v>2068</v>
      </c>
      <c r="FQ57" s="36">
        <f t="shared" si="120"/>
        <v>1000000</v>
      </c>
      <c r="FR57" s="37">
        <f t="shared" si="227"/>
        <v>1000000</v>
      </c>
      <c r="FS57" s="37">
        <f t="shared" si="228"/>
        <v>999999</v>
      </c>
      <c r="FT57" s="37">
        <f t="shared" si="229"/>
        <v>1</v>
      </c>
      <c r="FU57" s="37">
        <f t="shared" si="230"/>
        <v>999999</v>
      </c>
      <c r="FV57" s="37">
        <f t="shared" si="231"/>
        <v>1</v>
      </c>
      <c r="FW57" s="37">
        <f t="shared" si="232"/>
        <v>0</v>
      </c>
      <c r="FX57" s="37">
        <f t="shared" si="233"/>
        <v>259891</v>
      </c>
      <c r="FY57" s="37">
        <f t="shared" si="234"/>
        <v>86804</v>
      </c>
      <c r="FZ57" s="37">
        <f t="shared" si="235"/>
        <v>0</v>
      </c>
      <c r="GA57" s="38">
        <f t="shared" si="236"/>
        <v>7</v>
      </c>
      <c r="GB57" s="39">
        <f t="shared" si="44"/>
        <v>0.28599999999999998</v>
      </c>
      <c r="GC57" s="39">
        <f t="shared" si="237"/>
        <v>0.33400000000000002</v>
      </c>
      <c r="GD57" s="40">
        <f t="shared" si="238"/>
        <v>8.6800000000000002E-2</v>
      </c>
      <c r="GE57" s="41">
        <f t="shared" si="239"/>
        <v>86800</v>
      </c>
      <c r="GF57" s="41" t="str">
        <f t="shared" si="240"/>
        <v>改定</v>
      </c>
      <c r="GG57" s="41"/>
      <c r="GH57" s="45">
        <f t="shared" si="241"/>
        <v>0.33400000000000002</v>
      </c>
      <c r="GI57" s="44">
        <f>12</f>
        <v>12</v>
      </c>
      <c r="GJ57" s="37">
        <f t="shared" si="242"/>
        <v>0</v>
      </c>
      <c r="GK57" s="37"/>
      <c r="GL57" s="37">
        <f t="shared" si="243"/>
        <v>0</v>
      </c>
      <c r="GM57" s="37">
        <f t="shared" si="244"/>
        <v>0</v>
      </c>
      <c r="GN57" s="43">
        <f t="shared" si="245"/>
        <v>1</v>
      </c>
      <c r="GO57" s="41">
        <f t="shared" si="246"/>
        <v>0</v>
      </c>
      <c r="GP57" s="37">
        <f t="shared" si="247"/>
        <v>1</v>
      </c>
      <c r="GQ57" s="37">
        <f t="shared" si="257"/>
        <v>999999</v>
      </c>
      <c r="GR57" s="37"/>
    </row>
    <row r="58" spans="2:200" ht="15" customHeight="1">
      <c r="B58" s="81">
        <v>51</v>
      </c>
      <c r="C58" s="82" t="str">
        <f t="shared" si="248"/>
        <v>令和51年分</v>
      </c>
      <c r="D58" s="41">
        <f ca="1">OFFSET(S58,VLOOKUP($L$3,各種設定!$E$2:$F$8,2,FALSE),VLOOKUP($L$3,各種設定!$E$2:$G$8,3,FALSE))</f>
        <v>1000000</v>
      </c>
      <c r="E58" s="41">
        <f ca="1">OFFSET(AB58,VLOOKUP($L$3,各種設定!$E$2:$F$8,2,FALSE),VLOOKUP($L$3,各種設定!$E$2:$G$8,3,FALSE))</f>
        <v>7</v>
      </c>
      <c r="F58" s="45">
        <f ca="1">OFFSET(AI58,VLOOKUP($L$3,各種設定!$E$2:$F$8,2,FALSE),VLOOKUP($L$3,各種設定!$E$2:$G$8,3,FALSE))</f>
        <v>0.14299999999999999</v>
      </c>
      <c r="G58" s="41">
        <f ca="1">OFFSET(AJ58,VLOOKUP($L$3,各種設定!$E$2:$F$8,2,FALSE),VLOOKUP($L$3,各種設定!$E$2:$G$8,3,FALSE))</f>
        <v>12</v>
      </c>
      <c r="H58" s="41">
        <f ca="1">OFFSET(AK58,VLOOKUP($L$3,各種設定!$E$2:$F$8,2,FALSE),VLOOKUP($L$3,各種設定!$E$2:$G$8,3,FALSE))</f>
        <v>0</v>
      </c>
      <c r="I58" s="78"/>
      <c r="J58" s="41">
        <f ca="1">OFFSET(AN58,VLOOKUP($L$3,各種設定!$E$2:$F$8,2,FALSE),VLOOKUP($L$3,各種設定!$E$2:$G$8,3,FALSE))</f>
        <v>0</v>
      </c>
      <c r="K58" s="83">
        <f t="shared" si="110"/>
        <v>1</v>
      </c>
      <c r="L58" s="41">
        <f ca="1">OFFSET(AP58,VLOOKUP($L$3,各種設定!$E$2:$F$8,2,FALSE),VLOOKUP($L$3,各種設定!$E$2:$G$8,3,FALSE))</f>
        <v>0</v>
      </c>
      <c r="M58" s="41">
        <f ca="1">OFFSET(AQ58,VLOOKUP($L$3,各種設定!$E$2:$F$8,2,FALSE),VLOOKUP($L$3,各種設定!$E$2:$G$8,3,FALSE))</f>
        <v>1</v>
      </c>
      <c r="N58" s="84">
        <f ca="1">OFFSET(AS58,VLOOKUP($L$3,各種設定!$E$2:$F$8,2,FALSE),VLOOKUP($L$3,各種設定!$E$2:$G$8,3,FALSE))</f>
        <v>0</v>
      </c>
      <c r="P58" s="35" t="str">
        <f t="shared" si="151"/>
        <v>令和51年分</v>
      </c>
      <c r="Q58" s="35">
        <f t="shared" si="121"/>
        <v>2069</v>
      </c>
      <c r="R58" s="36">
        <f t="shared" si="250"/>
        <v>1000000</v>
      </c>
      <c r="S58" s="37">
        <f t="shared" si="251"/>
        <v>1000000</v>
      </c>
      <c r="T58" s="37">
        <f t="shared" si="152"/>
        <v>999999</v>
      </c>
      <c r="U58" s="38"/>
      <c r="V58" s="37">
        <f t="shared" si="153"/>
        <v>999999</v>
      </c>
      <c r="W58" s="37">
        <f t="shared" si="154"/>
        <v>1</v>
      </c>
      <c r="X58" s="38"/>
      <c r="Y58" s="38"/>
      <c r="Z58" s="38"/>
      <c r="AA58" s="38"/>
      <c r="AB58" s="38"/>
      <c r="AC58" s="39"/>
      <c r="AD58" s="39"/>
      <c r="AE58" s="40"/>
      <c r="AF58" s="41"/>
      <c r="AG58" s="41"/>
      <c r="AH58" s="41"/>
      <c r="AI58" s="38"/>
      <c r="AJ58" s="38"/>
      <c r="AK58" s="38"/>
      <c r="AL58" s="38"/>
      <c r="AM58" s="38"/>
      <c r="AN58" s="38"/>
      <c r="AO58" s="38"/>
      <c r="AP58" s="38"/>
      <c r="AQ58" s="37">
        <f t="shared" si="155"/>
        <v>1</v>
      </c>
      <c r="AR58" s="37">
        <f t="shared" si="252"/>
        <v>999999</v>
      </c>
      <c r="AS58" s="38"/>
      <c r="AU58" s="35" t="str">
        <f t="shared" si="156"/>
        <v>令和51年分</v>
      </c>
      <c r="AV58" s="35">
        <f t="shared" si="144"/>
        <v>2069</v>
      </c>
      <c r="AW58" s="36">
        <f t="shared" si="145"/>
        <v>1000000</v>
      </c>
      <c r="AX58" s="37">
        <f t="shared" si="157"/>
        <v>900000</v>
      </c>
      <c r="AY58" s="37">
        <f t="shared" si="55"/>
        <v>950000</v>
      </c>
      <c r="AZ58" s="37">
        <f t="shared" si="158"/>
        <v>127800</v>
      </c>
      <c r="BA58" s="37">
        <f t="shared" si="159"/>
        <v>999999</v>
      </c>
      <c r="BB58" s="37">
        <f t="shared" si="160"/>
        <v>1</v>
      </c>
      <c r="BC58" s="37">
        <f t="shared" si="161"/>
        <v>0</v>
      </c>
      <c r="BD58" s="37">
        <f t="shared" si="127"/>
        <v>0</v>
      </c>
      <c r="BE58" s="37">
        <f t="shared" si="162"/>
        <v>0</v>
      </c>
      <c r="BF58" s="37">
        <f t="shared" si="163"/>
        <v>0</v>
      </c>
      <c r="BG58" s="38">
        <f t="shared" si="249"/>
        <v>7</v>
      </c>
      <c r="BH58" s="39"/>
      <c r="BI58" s="39"/>
      <c r="BJ58" s="40"/>
      <c r="BK58" s="41"/>
      <c r="BL58" s="41"/>
      <c r="BM58" s="41"/>
      <c r="BN58" s="38">
        <f t="shared" si="164"/>
        <v>0.14199999999999999</v>
      </c>
      <c r="BO58" s="44">
        <f>12</f>
        <v>12</v>
      </c>
      <c r="BP58" s="37">
        <f t="shared" si="165"/>
        <v>0</v>
      </c>
      <c r="BQ58" s="37"/>
      <c r="BR58" s="37">
        <f t="shared" si="166"/>
        <v>0</v>
      </c>
      <c r="BS58" s="37">
        <f t="shared" si="167"/>
        <v>0</v>
      </c>
      <c r="BT58" s="43">
        <f t="shared" si="168"/>
        <v>1</v>
      </c>
      <c r="BU58" s="41">
        <f t="shared" si="169"/>
        <v>0</v>
      </c>
      <c r="BV58" s="37">
        <f t="shared" si="170"/>
        <v>1</v>
      </c>
      <c r="BW58" s="37">
        <f t="shared" si="253"/>
        <v>999999</v>
      </c>
      <c r="BX58" s="37" t="str">
        <f t="shared" si="126"/>
        <v/>
      </c>
      <c r="BZ58" s="35" t="str">
        <f t="shared" si="171"/>
        <v>令和51年分</v>
      </c>
      <c r="CA58" s="35">
        <f t="shared" si="113"/>
        <v>2069</v>
      </c>
      <c r="CB58" s="36">
        <f t="shared" si="114"/>
        <v>1000000</v>
      </c>
      <c r="CC58" s="37">
        <f t="shared" si="172"/>
        <v>1000000</v>
      </c>
      <c r="CD58" s="37">
        <f t="shared" si="173"/>
        <v>999999</v>
      </c>
      <c r="CE58" s="37">
        <f t="shared" si="174"/>
        <v>143000</v>
      </c>
      <c r="CF58" s="37">
        <f t="shared" si="175"/>
        <v>999999</v>
      </c>
      <c r="CG58" s="37">
        <f t="shared" si="176"/>
        <v>1</v>
      </c>
      <c r="CH58" s="37">
        <f t="shared" si="177"/>
        <v>0</v>
      </c>
      <c r="CI58" s="37"/>
      <c r="CJ58" s="37"/>
      <c r="CK58" s="37">
        <f t="shared" si="178"/>
        <v>0</v>
      </c>
      <c r="CL58" s="38">
        <f t="shared" si="179"/>
        <v>7</v>
      </c>
      <c r="CM58" s="39"/>
      <c r="CN58" s="39"/>
      <c r="CO58" s="40"/>
      <c r="CP58" s="41"/>
      <c r="CQ58" s="41"/>
      <c r="CR58" s="41"/>
      <c r="CS58" s="38">
        <f t="shared" si="180"/>
        <v>0.14299999999999999</v>
      </c>
      <c r="CT58" s="44">
        <f>12</f>
        <v>12</v>
      </c>
      <c r="CU58" s="37">
        <f t="shared" si="181"/>
        <v>0</v>
      </c>
      <c r="CV58" s="37"/>
      <c r="CW58" s="37">
        <f t="shared" si="182"/>
        <v>0</v>
      </c>
      <c r="CX58" s="37">
        <f t="shared" si="183"/>
        <v>0</v>
      </c>
      <c r="CY58" s="43">
        <f t="shared" si="184"/>
        <v>1</v>
      </c>
      <c r="CZ58" s="41">
        <f t="shared" si="185"/>
        <v>0</v>
      </c>
      <c r="DA58" s="37">
        <f t="shared" si="186"/>
        <v>1</v>
      </c>
      <c r="DB58" s="37">
        <f t="shared" si="254"/>
        <v>999999</v>
      </c>
      <c r="DC58" s="37"/>
      <c r="DE58" s="35" t="str">
        <f t="shared" si="187"/>
        <v>令和51年分</v>
      </c>
      <c r="DF58" s="35">
        <f t="shared" si="115"/>
        <v>2069</v>
      </c>
      <c r="DG58" s="36">
        <f t="shared" si="116"/>
        <v>1000000</v>
      </c>
      <c r="DH58" s="37">
        <f t="shared" si="188"/>
        <v>1000000</v>
      </c>
      <c r="DI58" s="37">
        <f t="shared" si="69"/>
        <v>950000</v>
      </c>
      <c r="DJ58" s="37">
        <f t="shared" si="189"/>
        <v>1</v>
      </c>
      <c r="DK58" s="37">
        <f t="shared" si="190"/>
        <v>999999</v>
      </c>
      <c r="DL58" s="37">
        <f t="shared" si="191"/>
        <v>1</v>
      </c>
      <c r="DM58" s="37">
        <f t="shared" si="192"/>
        <v>0</v>
      </c>
      <c r="DN58" s="37">
        <f t="shared" si="130"/>
        <v>0</v>
      </c>
      <c r="DO58" s="37">
        <f t="shared" si="193"/>
        <v>0</v>
      </c>
      <c r="DP58" s="37">
        <f t="shared" si="194"/>
        <v>0</v>
      </c>
      <c r="DQ58" s="38">
        <f t="shared" si="195"/>
        <v>7</v>
      </c>
      <c r="DR58" s="39"/>
      <c r="DS58" s="39"/>
      <c r="DT58" s="40"/>
      <c r="DU58" s="41"/>
      <c r="DV58" s="41"/>
      <c r="DW58" s="41"/>
      <c r="DX58" s="38">
        <f t="shared" si="196"/>
        <v>0.28000000000000003</v>
      </c>
      <c r="DY58" s="44">
        <f>12</f>
        <v>12</v>
      </c>
      <c r="DZ58" s="37">
        <f t="shared" si="197"/>
        <v>0</v>
      </c>
      <c r="EA58" s="37"/>
      <c r="EB58" s="37">
        <f t="shared" si="198"/>
        <v>0</v>
      </c>
      <c r="EC58" s="37">
        <f t="shared" si="199"/>
        <v>0</v>
      </c>
      <c r="ED58" s="43">
        <f t="shared" si="200"/>
        <v>1</v>
      </c>
      <c r="EE58" s="41">
        <f t="shared" si="201"/>
        <v>0</v>
      </c>
      <c r="EF58" s="37">
        <f t="shared" si="202"/>
        <v>1</v>
      </c>
      <c r="EG58" s="37">
        <f t="shared" si="255"/>
        <v>999999</v>
      </c>
      <c r="EH58" s="37" t="str">
        <f t="shared" si="128"/>
        <v/>
      </c>
      <c r="EJ58" s="35" t="str">
        <f t="shared" si="203"/>
        <v>令和51年分</v>
      </c>
      <c r="EK58" s="35">
        <f t="shared" si="117"/>
        <v>2069</v>
      </c>
      <c r="EL58" s="36">
        <f t="shared" si="118"/>
        <v>1000000</v>
      </c>
      <c r="EM58" s="37">
        <f t="shared" si="204"/>
        <v>1000000</v>
      </c>
      <c r="EN58" s="37">
        <f t="shared" si="205"/>
        <v>999999</v>
      </c>
      <c r="EO58" s="37">
        <f t="shared" si="206"/>
        <v>1</v>
      </c>
      <c r="EP58" s="37">
        <f t="shared" si="207"/>
        <v>999999</v>
      </c>
      <c r="EQ58" s="37">
        <f t="shared" si="208"/>
        <v>1</v>
      </c>
      <c r="ER58" s="37">
        <f t="shared" si="209"/>
        <v>0</v>
      </c>
      <c r="ES58" s="37">
        <f t="shared" si="210"/>
        <v>109913</v>
      </c>
      <c r="ET58" s="37">
        <f t="shared" si="211"/>
        <v>54957</v>
      </c>
      <c r="EU58" s="37">
        <f t="shared" si="212"/>
        <v>0</v>
      </c>
      <c r="EV58" s="38">
        <f t="shared" si="213"/>
        <v>7</v>
      </c>
      <c r="EW58" s="39">
        <f t="shared" si="214"/>
        <v>0.35699999999999998</v>
      </c>
      <c r="EX58" s="39">
        <f t="shared" si="215"/>
        <v>0.5</v>
      </c>
      <c r="EY58" s="40">
        <f t="shared" si="216"/>
        <v>5.4960000000000002E-2</v>
      </c>
      <c r="EZ58" s="41">
        <f t="shared" si="217"/>
        <v>54960</v>
      </c>
      <c r="FA58" s="41" t="str">
        <f t="shared" si="218"/>
        <v>改定</v>
      </c>
      <c r="FB58" s="41"/>
      <c r="FC58" s="45">
        <f t="shared" si="219"/>
        <v>0.5</v>
      </c>
      <c r="FD58" s="44">
        <f>12</f>
        <v>12</v>
      </c>
      <c r="FE58" s="37">
        <f t="shared" si="220"/>
        <v>0</v>
      </c>
      <c r="FF58" s="37"/>
      <c r="FG58" s="37">
        <f t="shared" si="221"/>
        <v>0</v>
      </c>
      <c r="FH58" s="37">
        <f t="shared" si="222"/>
        <v>0</v>
      </c>
      <c r="FI58" s="43">
        <f t="shared" si="223"/>
        <v>1</v>
      </c>
      <c r="FJ58" s="41">
        <f t="shared" si="224"/>
        <v>0</v>
      </c>
      <c r="FK58" s="37">
        <f t="shared" si="225"/>
        <v>1</v>
      </c>
      <c r="FL58" s="37">
        <f t="shared" si="256"/>
        <v>999999</v>
      </c>
      <c r="FM58" s="37"/>
      <c r="FO58" s="35" t="str">
        <f t="shared" si="226"/>
        <v>令和51年分</v>
      </c>
      <c r="FP58" s="35">
        <f t="shared" si="119"/>
        <v>2069</v>
      </c>
      <c r="FQ58" s="36">
        <f t="shared" si="120"/>
        <v>1000000</v>
      </c>
      <c r="FR58" s="37">
        <f t="shared" si="227"/>
        <v>1000000</v>
      </c>
      <c r="FS58" s="37">
        <f t="shared" si="228"/>
        <v>999999</v>
      </c>
      <c r="FT58" s="37">
        <f t="shared" si="229"/>
        <v>1</v>
      </c>
      <c r="FU58" s="37">
        <f t="shared" si="230"/>
        <v>999999</v>
      </c>
      <c r="FV58" s="37">
        <f t="shared" si="231"/>
        <v>1</v>
      </c>
      <c r="FW58" s="37">
        <f t="shared" si="232"/>
        <v>0</v>
      </c>
      <c r="FX58" s="37">
        <f t="shared" si="233"/>
        <v>259891</v>
      </c>
      <c r="FY58" s="37">
        <f t="shared" si="234"/>
        <v>86804</v>
      </c>
      <c r="FZ58" s="37">
        <f t="shared" si="235"/>
        <v>0</v>
      </c>
      <c r="GA58" s="38">
        <f t="shared" si="236"/>
        <v>7</v>
      </c>
      <c r="GB58" s="39">
        <f t="shared" si="44"/>
        <v>0.28599999999999998</v>
      </c>
      <c r="GC58" s="39">
        <f t="shared" si="237"/>
        <v>0.33400000000000002</v>
      </c>
      <c r="GD58" s="40">
        <f t="shared" si="238"/>
        <v>8.6800000000000002E-2</v>
      </c>
      <c r="GE58" s="41">
        <f t="shared" si="239"/>
        <v>86800</v>
      </c>
      <c r="GF58" s="41" t="str">
        <f t="shared" si="240"/>
        <v>改定</v>
      </c>
      <c r="GG58" s="41"/>
      <c r="GH58" s="45">
        <f t="shared" si="241"/>
        <v>0.33400000000000002</v>
      </c>
      <c r="GI58" s="44">
        <f>12</f>
        <v>12</v>
      </c>
      <c r="GJ58" s="37">
        <f t="shared" si="242"/>
        <v>0</v>
      </c>
      <c r="GK58" s="37"/>
      <c r="GL58" s="37">
        <f t="shared" si="243"/>
        <v>0</v>
      </c>
      <c r="GM58" s="37">
        <f t="shared" si="244"/>
        <v>0</v>
      </c>
      <c r="GN58" s="43">
        <f t="shared" si="245"/>
        <v>1</v>
      </c>
      <c r="GO58" s="41">
        <f t="shared" si="246"/>
        <v>0</v>
      </c>
      <c r="GP58" s="37">
        <f t="shared" si="247"/>
        <v>1</v>
      </c>
      <c r="GQ58" s="37">
        <f t="shared" si="257"/>
        <v>999999</v>
      </c>
      <c r="GR58" s="37"/>
    </row>
    <row r="59" spans="2:200" ht="15" customHeight="1">
      <c r="B59" s="81">
        <v>52</v>
      </c>
      <c r="C59" s="82" t="str">
        <f t="shared" si="248"/>
        <v>令和52年分</v>
      </c>
      <c r="D59" s="41">
        <f ca="1">OFFSET(S59,VLOOKUP($L$3,各種設定!$E$2:$F$8,2,FALSE),VLOOKUP($L$3,各種設定!$E$2:$G$8,3,FALSE))</f>
        <v>1000000</v>
      </c>
      <c r="E59" s="41">
        <f ca="1">OFFSET(AB59,VLOOKUP($L$3,各種設定!$E$2:$F$8,2,FALSE),VLOOKUP($L$3,各種設定!$E$2:$G$8,3,FALSE))</f>
        <v>7</v>
      </c>
      <c r="F59" s="45">
        <f ca="1">OFFSET(AI59,VLOOKUP($L$3,各種設定!$E$2:$F$8,2,FALSE),VLOOKUP($L$3,各種設定!$E$2:$G$8,3,FALSE))</f>
        <v>0.14299999999999999</v>
      </c>
      <c r="G59" s="41">
        <f ca="1">OFFSET(AJ59,VLOOKUP($L$3,各種設定!$E$2:$F$8,2,FALSE),VLOOKUP($L$3,各種設定!$E$2:$G$8,3,FALSE))</f>
        <v>12</v>
      </c>
      <c r="H59" s="41">
        <f ca="1">OFFSET(AK59,VLOOKUP($L$3,各種設定!$E$2:$F$8,2,FALSE),VLOOKUP($L$3,各種設定!$E$2:$G$8,3,FALSE))</f>
        <v>0</v>
      </c>
      <c r="I59" s="78"/>
      <c r="J59" s="41">
        <f ca="1">OFFSET(AN59,VLOOKUP($L$3,各種設定!$E$2:$F$8,2,FALSE),VLOOKUP($L$3,各種設定!$E$2:$G$8,3,FALSE))</f>
        <v>0</v>
      </c>
      <c r="K59" s="83">
        <f t="shared" si="110"/>
        <v>1</v>
      </c>
      <c r="L59" s="41">
        <f ca="1">OFFSET(AP59,VLOOKUP($L$3,各種設定!$E$2:$F$8,2,FALSE),VLOOKUP($L$3,各種設定!$E$2:$G$8,3,FALSE))</f>
        <v>0</v>
      </c>
      <c r="M59" s="41">
        <f ca="1">OFFSET(AQ59,VLOOKUP($L$3,各種設定!$E$2:$F$8,2,FALSE),VLOOKUP($L$3,各種設定!$E$2:$G$8,3,FALSE))</f>
        <v>1</v>
      </c>
      <c r="N59" s="84">
        <f ca="1">OFFSET(AS59,VLOOKUP($L$3,各種設定!$E$2:$F$8,2,FALSE),VLOOKUP($L$3,各種設定!$E$2:$G$8,3,FALSE))</f>
        <v>0</v>
      </c>
      <c r="P59" s="35" t="str">
        <f t="shared" si="151"/>
        <v>令和52年分</v>
      </c>
      <c r="Q59" s="35">
        <f t="shared" si="121"/>
        <v>2070</v>
      </c>
      <c r="R59" s="36">
        <f t="shared" si="250"/>
        <v>1000000</v>
      </c>
      <c r="S59" s="37">
        <f t="shared" si="251"/>
        <v>1000000</v>
      </c>
      <c r="T59" s="37">
        <f t="shared" si="152"/>
        <v>999999</v>
      </c>
      <c r="U59" s="38"/>
      <c r="V59" s="37">
        <f t="shared" si="153"/>
        <v>999999</v>
      </c>
      <c r="W59" s="37">
        <f t="shared" si="154"/>
        <v>1</v>
      </c>
      <c r="X59" s="38"/>
      <c r="Y59" s="38"/>
      <c r="Z59" s="38"/>
      <c r="AA59" s="38"/>
      <c r="AB59" s="38"/>
      <c r="AC59" s="39"/>
      <c r="AD59" s="39"/>
      <c r="AE59" s="40"/>
      <c r="AF59" s="41"/>
      <c r="AG59" s="41"/>
      <c r="AH59" s="41"/>
      <c r="AI59" s="38"/>
      <c r="AJ59" s="38"/>
      <c r="AK59" s="38"/>
      <c r="AL59" s="38"/>
      <c r="AM59" s="38"/>
      <c r="AN59" s="38"/>
      <c r="AO59" s="38"/>
      <c r="AP59" s="38"/>
      <c r="AQ59" s="37">
        <f t="shared" si="155"/>
        <v>1</v>
      </c>
      <c r="AR59" s="37">
        <f t="shared" si="252"/>
        <v>999999</v>
      </c>
      <c r="AS59" s="38"/>
      <c r="AU59" s="35" t="str">
        <f t="shared" si="156"/>
        <v>令和52年分</v>
      </c>
      <c r="AV59" s="35">
        <f t="shared" si="144"/>
        <v>2070</v>
      </c>
      <c r="AW59" s="36">
        <f t="shared" si="145"/>
        <v>1000000</v>
      </c>
      <c r="AX59" s="37">
        <f t="shared" si="157"/>
        <v>900000</v>
      </c>
      <c r="AY59" s="37">
        <f t="shared" si="55"/>
        <v>950000</v>
      </c>
      <c r="AZ59" s="37">
        <f t="shared" si="158"/>
        <v>127800</v>
      </c>
      <c r="BA59" s="37">
        <f t="shared" si="159"/>
        <v>999999</v>
      </c>
      <c r="BB59" s="37">
        <f t="shared" si="160"/>
        <v>1</v>
      </c>
      <c r="BC59" s="37">
        <f t="shared" si="161"/>
        <v>0</v>
      </c>
      <c r="BD59" s="37">
        <f t="shared" si="127"/>
        <v>0</v>
      </c>
      <c r="BE59" s="37">
        <f t="shared" si="162"/>
        <v>0</v>
      </c>
      <c r="BF59" s="37">
        <f t="shared" si="163"/>
        <v>0</v>
      </c>
      <c r="BG59" s="38">
        <f t="shared" si="249"/>
        <v>7</v>
      </c>
      <c r="BH59" s="39"/>
      <c r="BI59" s="39"/>
      <c r="BJ59" s="40"/>
      <c r="BK59" s="41"/>
      <c r="BL59" s="41"/>
      <c r="BM59" s="41"/>
      <c r="BN59" s="38">
        <f t="shared" si="164"/>
        <v>0.14199999999999999</v>
      </c>
      <c r="BO59" s="44">
        <f>12</f>
        <v>12</v>
      </c>
      <c r="BP59" s="37">
        <f t="shared" si="165"/>
        <v>0</v>
      </c>
      <c r="BQ59" s="37"/>
      <c r="BR59" s="37">
        <f t="shared" si="166"/>
        <v>0</v>
      </c>
      <c r="BS59" s="37">
        <f t="shared" si="167"/>
        <v>0</v>
      </c>
      <c r="BT59" s="43">
        <f t="shared" si="168"/>
        <v>1</v>
      </c>
      <c r="BU59" s="41">
        <f t="shared" si="169"/>
        <v>0</v>
      </c>
      <c r="BV59" s="37">
        <f t="shared" si="170"/>
        <v>1</v>
      </c>
      <c r="BW59" s="37">
        <f t="shared" si="253"/>
        <v>999999</v>
      </c>
      <c r="BX59" s="37" t="str">
        <f t="shared" si="126"/>
        <v/>
      </c>
      <c r="BZ59" s="35" t="str">
        <f t="shared" si="171"/>
        <v>令和52年分</v>
      </c>
      <c r="CA59" s="35">
        <f t="shared" si="113"/>
        <v>2070</v>
      </c>
      <c r="CB59" s="36">
        <f t="shared" si="114"/>
        <v>1000000</v>
      </c>
      <c r="CC59" s="37">
        <f t="shared" si="172"/>
        <v>1000000</v>
      </c>
      <c r="CD59" s="37">
        <f t="shared" si="173"/>
        <v>999999</v>
      </c>
      <c r="CE59" s="37">
        <f t="shared" si="174"/>
        <v>143000</v>
      </c>
      <c r="CF59" s="37">
        <f t="shared" si="175"/>
        <v>999999</v>
      </c>
      <c r="CG59" s="37">
        <f t="shared" si="176"/>
        <v>1</v>
      </c>
      <c r="CH59" s="37">
        <f t="shared" si="177"/>
        <v>0</v>
      </c>
      <c r="CI59" s="37"/>
      <c r="CJ59" s="37"/>
      <c r="CK59" s="37">
        <f t="shared" si="178"/>
        <v>0</v>
      </c>
      <c r="CL59" s="38">
        <f t="shared" si="179"/>
        <v>7</v>
      </c>
      <c r="CM59" s="39"/>
      <c r="CN59" s="39"/>
      <c r="CO59" s="40"/>
      <c r="CP59" s="41"/>
      <c r="CQ59" s="41"/>
      <c r="CR59" s="41"/>
      <c r="CS59" s="38">
        <f t="shared" si="180"/>
        <v>0.14299999999999999</v>
      </c>
      <c r="CT59" s="44">
        <f>12</f>
        <v>12</v>
      </c>
      <c r="CU59" s="37">
        <f t="shared" si="181"/>
        <v>0</v>
      </c>
      <c r="CV59" s="37"/>
      <c r="CW59" s="37">
        <f t="shared" si="182"/>
        <v>0</v>
      </c>
      <c r="CX59" s="37">
        <f t="shared" si="183"/>
        <v>0</v>
      </c>
      <c r="CY59" s="43">
        <f t="shared" si="184"/>
        <v>1</v>
      </c>
      <c r="CZ59" s="41">
        <f t="shared" si="185"/>
        <v>0</v>
      </c>
      <c r="DA59" s="37">
        <f t="shared" si="186"/>
        <v>1</v>
      </c>
      <c r="DB59" s="37">
        <f t="shared" si="254"/>
        <v>999999</v>
      </c>
      <c r="DC59" s="37"/>
      <c r="DE59" s="35" t="str">
        <f t="shared" si="187"/>
        <v>令和52年分</v>
      </c>
      <c r="DF59" s="35">
        <f t="shared" si="115"/>
        <v>2070</v>
      </c>
      <c r="DG59" s="36">
        <f t="shared" si="116"/>
        <v>1000000</v>
      </c>
      <c r="DH59" s="37">
        <f t="shared" si="188"/>
        <v>1000000</v>
      </c>
      <c r="DI59" s="37">
        <f t="shared" si="69"/>
        <v>950000</v>
      </c>
      <c r="DJ59" s="37">
        <f t="shared" si="189"/>
        <v>1</v>
      </c>
      <c r="DK59" s="37">
        <f t="shared" si="190"/>
        <v>999999</v>
      </c>
      <c r="DL59" s="37">
        <f t="shared" si="191"/>
        <v>1</v>
      </c>
      <c r="DM59" s="37">
        <f t="shared" si="192"/>
        <v>0</v>
      </c>
      <c r="DN59" s="37">
        <f t="shared" si="130"/>
        <v>0</v>
      </c>
      <c r="DO59" s="37">
        <f t="shared" si="193"/>
        <v>0</v>
      </c>
      <c r="DP59" s="37">
        <f t="shared" si="194"/>
        <v>0</v>
      </c>
      <c r="DQ59" s="38">
        <f t="shared" si="195"/>
        <v>7</v>
      </c>
      <c r="DR59" s="39"/>
      <c r="DS59" s="39"/>
      <c r="DT59" s="40"/>
      <c r="DU59" s="41"/>
      <c r="DV59" s="41"/>
      <c r="DW59" s="41"/>
      <c r="DX59" s="38">
        <f t="shared" si="196"/>
        <v>0.28000000000000003</v>
      </c>
      <c r="DY59" s="44">
        <f>12</f>
        <v>12</v>
      </c>
      <c r="DZ59" s="37">
        <f t="shared" si="197"/>
        <v>0</v>
      </c>
      <c r="EA59" s="37"/>
      <c r="EB59" s="37">
        <f t="shared" si="198"/>
        <v>0</v>
      </c>
      <c r="EC59" s="37">
        <f t="shared" si="199"/>
        <v>0</v>
      </c>
      <c r="ED59" s="43">
        <f t="shared" si="200"/>
        <v>1</v>
      </c>
      <c r="EE59" s="41">
        <f t="shared" si="201"/>
        <v>0</v>
      </c>
      <c r="EF59" s="37">
        <f t="shared" si="202"/>
        <v>1</v>
      </c>
      <c r="EG59" s="37">
        <f t="shared" si="255"/>
        <v>999999</v>
      </c>
      <c r="EH59" s="37" t="str">
        <f t="shared" si="128"/>
        <v/>
      </c>
      <c r="EJ59" s="35" t="str">
        <f t="shared" si="203"/>
        <v>令和52年分</v>
      </c>
      <c r="EK59" s="35">
        <f t="shared" si="117"/>
        <v>2070</v>
      </c>
      <c r="EL59" s="36">
        <f t="shared" si="118"/>
        <v>1000000</v>
      </c>
      <c r="EM59" s="37">
        <f t="shared" si="204"/>
        <v>1000000</v>
      </c>
      <c r="EN59" s="37">
        <f t="shared" si="205"/>
        <v>999999</v>
      </c>
      <c r="EO59" s="37">
        <f t="shared" si="206"/>
        <v>1</v>
      </c>
      <c r="EP59" s="37">
        <f t="shared" si="207"/>
        <v>999999</v>
      </c>
      <c r="EQ59" s="37">
        <f t="shared" si="208"/>
        <v>1</v>
      </c>
      <c r="ER59" s="37">
        <f t="shared" si="209"/>
        <v>0</v>
      </c>
      <c r="ES59" s="37">
        <f t="shared" si="210"/>
        <v>109913</v>
      </c>
      <c r="ET59" s="37">
        <f t="shared" si="211"/>
        <v>54957</v>
      </c>
      <c r="EU59" s="37">
        <f t="shared" si="212"/>
        <v>0</v>
      </c>
      <c r="EV59" s="38">
        <f t="shared" si="213"/>
        <v>7</v>
      </c>
      <c r="EW59" s="39">
        <f t="shared" si="214"/>
        <v>0.35699999999999998</v>
      </c>
      <c r="EX59" s="39">
        <f t="shared" si="215"/>
        <v>0.5</v>
      </c>
      <c r="EY59" s="40">
        <f t="shared" si="216"/>
        <v>5.4960000000000002E-2</v>
      </c>
      <c r="EZ59" s="41">
        <f t="shared" si="217"/>
        <v>54960</v>
      </c>
      <c r="FA59" s="41" t="str">
        <f t="shared" si="218"/>
        <v>改定</v>
      </c>
      <c r="FB59" s="41"/>
      <c r="FC59" s="45">
        <f t="shared" si="219"/>
        <v>0.5</v>
      </c>
      <c r="FD59" s="44">
        <f>12</f>
        <v>12</v>
      </c>
      <c r="FE59" s="37">
        <f t="shared" si="220"/>
        <v>0</v>
      </c>
      <c r="FF59" s="37"/>
      <c r="FG59" s="37">
        <f t="shared" si="221"/>
        <v>0</v>
      </c>
      <c r="FH59" s="37">
        <f t="shared" si="222"/>
        <v>0</v>
      </c>
      <c r="FI59" s="43">
        <f t="shared" si="223"/>
        <v>1</v>
      </c>
      <c r="FJ59" s="41">
        <f t="shared" si="224"/>
        <v>0</v>
      </c>
      <c r="FK59" s="37">
        <f t="shared" si="225"/>
        <v>1</v>
      </c>
      <c r="FL59" s="37">
        <f t="shared" si="256"/>
        <v>999999</v>
      </c>
      <c r="FM59" s="37"/>
      <c r="FO59" s="35" t="str">
        <f t="shared" si="226"/>
        <v>令和52年分</v>
      </c>
      <c r="FP59" s="35">
        <f t="shared" si="119"/>
        <v>2070</v>
      </c>
      <c r="FQ59" s="36">
        <f t="shared" si="120"/>
        <v>1000000</v>
      </c>
      <c r="FR59" s="37">
        <f t="shared" si="227"/>
        <v>1000000</v>
      </c>
      <c r="FS59" s="37">
        <f t="shared" si="228"/>
        <v>999999</v>
      </c>
      <c r="FT59" s="37">
        <f t="shared" si="229"/>
        <v>1</v>
      </c>
      <c r="FU59" s="37">
        <f t="shared" si="230"/>
        <v>999999</v>
      </c>
      <c r="FV59" s="37">
        <f t="shared" si="231"/>
        <v>1</v>
      </c>
      <c r="FW59" s="37">
        <f t="shared" si="232"/>
        <v>0</v>
      </c>
      <c r="FX59" s="37">
        <f t="shared" si="233"/>
        <v>259891</v>
      </c>
      <c r="FY59" s="37">
        <f t="shared" si="234"/>
        <v>86804</v>
      </c>
      <c r="FZ59" s="37">
        <f t="shared" si="235"/>
        <v>0</v>
      </c>
      <c r="GA59" s="38">
        <f t="shared" si="236"/>
        <v>7</v>
      </c>
      <c r="GB59" s="39">
        <f t="shared" si="44"/>
        <v>0.28599999999999998</v>
      </c>
      <c r="GC59" s="39">
        <f t="shared" si="237"/>
        <v>0.33400000000000002</v>
      </c>
      <c r="GD59" s="40">
        <f t="shared" si="238"/>
        <v>8.6800000000000002E-2</v>
      </c>
      <c r="GE59" s="41">
        <f t="shared" si="239"/>
        <v>86800</v>
      </c>
      <c r="GF59" s="41" t="str">
        <f t="shared" si="240"/>
        <v>改定</v>
      </c>
      <c r="GG59" s="41"/>
      <c r="GH59" s="45">
        <f t="shared" si="241"/>
        <v>0.33400000000000002</v>
      </c>
      <c r="GI59" s="44">
        <f>12</f>
        <v>12</v>
      </c>
      <c r="GJ59" s="37">
        <f t="shared" si="242"/>
        <v>0</v>
      </c>
      <c r="GK59" s="37"/>
      <c r="GL59" s="37">
        <f t="shared" si="243"/>
        <v>0</v>
      </c>
      <c r="GM59" s="37">
        <f t="shared" si="244"/>
        <v>0</v>
      </c>
      <c r="GN59" s="43">
        <f t="shared" si="245"/>
        <v>1</v>
      </c>
      <c r="GO59" s="41">
        <f t="shared" si="246"/>
        <v>0</v>
      </c>
      <c r="GP59" s="37">
        <f t="shared" si="247"/>
        <v>1</v>
      </c>
      <c r="GQ59" s="37">
        <f t="shared" si="257"/>
        <v>999999</v>
      </c>
      <c r="GR59" s="37"/>
    </row>
    <row r="60" spans="2:200" ht="15" customHeight="1">
      <c r="B60" s="81">
        <v>53</v>
      </c>
      <c r="C60" s="82" t="str">
        <f t="shared" si="248"/>
        <v>令和53年分</v>
      </c>
      <c r="D60" s="41">
        <f ca="1">OFFSET(S60,VLOOKUP($L$3,各種設定!$E$2:$F$8,2,FALSE),VLOOKUP($L$3,各種設定!$E$2:$G$8,3,FALSE))</f>
        <v>1000000</v>
      </c>
      <c r="E60" s="41">
        <f ca="1">OFFSET(AB60,VLOOKUP($L$3,各種設定!$E$2:$F$8,2,FALSE),VLOOKUP($L$3,各種設定!$E$2:$G$8,3,FALSE))</f>
        <v>7</v>
      </c>
      <c r="F60" s="45">
        <f ca="1">OFFSET(AI60,VLOOKUP($L$3,各種設定!$E$2:$F$8,2,FALSE),VLOOKUP($L$3,各種設定!$E$2:$G$8,3,FALSE))</f>
        <v>0.14299999999999999</v>
      </c>
      <c r="G60" s="41">
        <f ca="1">OFFSET(AJ60,VLOOKUP($L$3,各種設定!$E$2:$F$8,2,FALSE),VLOOKUP($L$3,各種設定!$E$2:$G$8,3,FALSE))</f>
        <v>12</v>
      </c>
      <c r="H60" s="41">
        <f ca="1">OFFSET(AK60,VLOOKUP($L$3,各種設定!$E$2:$F$8,2,FALSE),VLOOKUP($L$3,各種設定!$E$2:$G$8,3,FALSE))</f>
        <v>0</v>
      </c>
      <c r="I60" s="78"/>
      <c r="J60" s="41">
        <f ca="1">OFFSET(AN60,VLOOKUP($L$3,各種設定!$E$2:$F$8,2,FALSE),VLOOKUP($L$3,各種設定!$E$2:$G$8,3,FALSE))</f>
        <v>0</v>
      </c>
      <c r="K60" s="83">
        <f t="shared" si="110"/>
        <v>1</v>
      </c>
      <c r="L60" s="41">
        <f ca="1">OFFSET(AP60,VLOOKUP($L$3,各種設定!$E$2:$F$8,2,FALSE),VLOOKUP($L$3,各種設定!$E$2:$G$8,3,FALSE))</f>
        <v>0</v>
      </c>
      <c r="M60" s="41">
        <f ca="1">OFFSET(AQ60,VLOOKUP($L$3,各種設定!$E$2:$F$8,2,FALSE),VLOOKUP($L$3,各種設定!$E$2:$G$8,3,FALSE))</f>
        <v>1</v>
      </c>
      <c r="N60" s="84">
        <f ca="1">OFFSET(AS60,VLOOKUP($L$3,各種設定!$E$2:$F$8,2,FALSE),VLOOKUP($L$3,各種設定!$E$2:$G$8,3,FALSE))</f>
        <v>0</v>
      </c>
      <c r="P60" s="35" t="str">
        <f t="shared" si="151"/>
        <v>令和53年分</v>
      </c>
      <c r="Q60" s="35">
        <f t="shared" si="121"/>
        <v>2071</v>
      </c>
      <c r="R60" s="36">
        <f t="shared" si="250"/>
        <v>1000000</v>
      </c>
      <c r="S60" s="37">
        <f t="shared" si="251"/>
        <v>1000000</v>
      </c>
      <c r="T60" s="37">
        <f t="shared" si="152"/>
        <v>999999</v>
      </c>
      <c r="U60" s="38"/>
      <c r="V60" s="37">
        <f t="shared" si="153"/>
        <v>999999</v>
      </c>
      <c r="W60" s="37">
        <f t="shared" si="154"/>
        <v>1</v>
      </c>
      <c r="X60" s="38"/>
      <c r="Y60" s="38"/>
      <c r="Z60" s="38"/>
      <c r="AA60" s="38"/>
      <c r="AB60" s="38"/>
      <c r="AC60" s="39"/>
      <c r="AD60" s="39"/>
      <c r="AE60" s="40"/>
      <c r="AF60" s="41"/>
      <c r="AG60" s="41"/>
      <c r="AH60" s="41"/>
      <c r="AI60" s="38"/>
      <c r="AJ60" s="38"/>
      <c r="AK60" s="38"/>
      <c r="AL60" s="38"/>
      <c r="AM60" s="38"/>
      <c r="AN60" s="38"/>
      <c r="AO60" s="38"/>
      <c r="AP60" s="38"/>
      <c r="AQ60" s="37">
        <f t="shared" si="155"/>
        <v>1</v>
      </c>
      <c r="AR60" s="37">
        <f t="shared" si="252"/>
        <v>999999</v>
      </c>
      <c r="AS60" s="38"/>
      <c r="AU60" s="35" t="str">
        <f t="shared" si="156"/>
        <v>令和53年分</v>
      </c>
      <c r="AV60" s="35">
        <f t="shared" si="144"/>
        <v>2071</v>
      </c>
      <c r="AW60" s="36">
        <f t="shared" si="145"/>
        <v>1000000</v>
      </c>
      <c r="AX60" s="37">
        <f t="shared" si="157"/>
        <v>900000</v>
      </c>
      <c r="AY60" s="37">
        <f t="shared" si="55"/>
        <v>950000</v>
      </c>
      <c r="AZ60" s="37">
        <f t="shared" si="158"/>
        <v>127800</v>
      </c>
      <c r="BA60" s="37">
        <f t="shared" si="159"/>
        <v>999999</v>
      </c>
      <c r="BB60" s="37">
        <f t="shared" si="160"/>
        <v>1</v>
      </c>
      <c r="BC60" s="37">
        <f t="shared" si="161"/>
        <v>0</v>
      </c>
      <c r="BD60" s="37">
        <f t="shared" si="127"/>
        <v>0</v>
      </c>
      <c r="BE60" s="37">
        <f t="shared" si="162"/>
        <v>0</v>
      </c>
      <c r="BF60" s="37">
        <f t="shared" si="163"/>
        <v>0</v>
      </c>
      <c r="BG60" s="38">
        <f t="shared" si="249"/>
        <v>7</v>
      </c>
      <c r="BH60" s="39"/>
      <c r="BI60" s="39"/>
      <c r="BJ60" s="40"/>
      <c r="BK60" s="41"/>
      <c r="BL60" s="41"/>
      <c r="BM60" s="41"/>
      <c r="BN60" s="38">
        <f t="shared" si="164"/>
        <v>0.14199999999999999</v>
      </c>
      <c r="BO60" s="44">
        <f>12</f>
        <v>12</v>
      </c>
      <c r="BP60" s="37">
        <f t="shared" si="165"/>
        <v>0</v>
      </c>
      <c r="BQ60" s="37"/>
      <c r="BR60" s="37">
        <f t="shared" si="166"/>
        <v>0</v>
      </c>
      <c r="BS60" s="37">
        <f t="shared" si="167"/>
        <v>0</v>
      </c>
      <c r="BT60" s="43">
        <f t="shared" si="168"/>
        <v>1</v>
      </c>
      <c r="BU60" s="41">
        <f t="shared" si="169"/>
        <v>0</v>
      </c>
      <c r="BV60" s="37">
        <f t="shared" si="170"/>
        <v>1</v>
      </c>
      <c r="BW60" s="37">
        <f t="shared" si="253"/>
        <v>999999</v>
      </c>
      <c r="BX60" s="37" t="str">
        <f t="shared" si="126"/>
        <v/>
      </c>
      <c r="BZ60" s="35" t="str">
        <f t="shared" si="171"/>
        <v>令和53年分</v>
      </c>
      <c r="CA60" s="35">
        <f t="shared" si="113"/>
        <v>2071</v>
      </c>
      <c r="CB60" s="36">
        <f t="shared" si="114"/>
        <v>1000000</v>
      </c>
      <c r="CC60" s="37">
        <f t="shared" si="172"/>
        <v>1000000</v>
      </c>
      <c r="CD60" s="37">
        <f t="shared" si="173"/>
        <v>999999</v>
      </c>
      <c r="CE60" s="37">
        <f t="shared" si="174"/>
        <v>143000</v>
      </c>
      <c r="CF60" s="37">
        <f t="shared" si="175"/>
        <v>999999</v>
      </c>
      <c r="CG60" s="37">
        <f t="shared" si="176"/>
        <v>1</v>
      </c>
      <c r="CH60" s="37">
        <f t="shared" si="177"/>
        <v>0</v>
      </c>
      <c r="CI60" s="37"/>
      <c r="CJ60" s="37"/>
      <c r="CK60" s="37">
        <f t="shared" si="178"/>
        <v>0</v>
      </c>
      <c r="CL60" s="38">
        <f t="shared" si="179"/>
        <v>7</v>
      </c>
      <c r="CM60" s="39"/>
      <c r="CN60" s="39"/>
      <c r="CO60" s="40"/>
      <c r="CP60" s="41"/>
      <c r="CQ60" s="41"/>
      <c r="CR60" s="41"/>
      <c r="CS60" s="38">
        <f t="shared" si="180"/>
        <v>0.14299999999999999</v>
      </c>
      <c r="CT60" s="44">
        <f>12</f>
        <v>12</v>
      </c>
      <c r="CU60" s="37">
        <f t="shared" si="181"/>
        <v>0</v>
      </c>
      <c r="CV60" s="37"/>
      <c r="CW60" s="37">
        <f t="shared" si="182"/>
        <v>0</v>
      </c>
      <c r="CX60" s="37">
        <f t="shared" si="183"/>
        <v>0</v>
      </c>
      <c r="CY60" s="43">
        <f t="shared" si="184"/>
        <v>1</v>
      </c>
      <c r="CZ60" s="41">
        <f t="shared" si="185"/>
        <v>0</v>
      </c>
      <c r="DA60" s="37">
        <f t="shared" si="186"/>
        <v>1</v>
      </c>
      <c r="DB60" s="37">
        <f t="shared" si="254"/>
        <v>999999</v>
      </c>
      <c r="DC60" s="37"/>
      <c r="DE60" s="35" t="str">
        <f t="shared" si="187"/>
        <v>令和53年分</v>
      </c>
      <c r="DF60" s="35">
        <f t="shared" si="115"/>
        <v>2071</v>
      </c>
      <c r="DG60" s="36">
        <f t="shared" si="116"/>
        <v>1000000</v>
      </c>
      <c r="DH60" s="37">
        <f t="shared" si="188"/>
        <v>1000000</v>
      </c>
      <c r="DI60" s="37">
        <f t="shared" si="69"/>
        <v>950000</v>
      </c>
      <c r="DJ60" s="37">
        <f t="shared" si="189"/>
        <v>1</v>
      </c>
      <c r="DK60" s="37">
        <f t="shared" si="190"/>
        <v>999999</v>
      </c>
      <c r="DL60" s="37">
        <f t="shared" si="191"/>
        <v>1</v>
      </c>
      <c r="DM60" s="37">
        <f t="shared" si="192"/>
        <v>0</v>
      </c>
      <c r="DN60" s="37">
        <f t="shared" si="130"/>
        <v>0</v>
      </c>
      <c r="DO60" s="37">
        <f t="shared" si="193"/>
        <v>0</v>
      </c>
      <c r="DP60" s="37">
        <f t="shared" si="194"/>
        <v>0</v>
      </c>
      <c r="DQ60" s="38">
        <f t="shared" si="195"/>
        <v>7</v>
      </c>
      <c r="DR60" s="39"/>
      <c r="DS60" s="39"/>
      <c r="DT60" s="40"/>
      <c r="DU60" s="41"/>
      <c r="DV60" s="41"/>
      <c r="DW60" s="41"/>
      <c r="DX60" s="38">
        <f t="shared" si="196"/>
        <v>0.28000000000000003</v>
      </c>
      <c r="DY60" s="44">
        <f>12</f>
        <v>12</v>
      </c>
      <c r="DZ60" s="37">
        <f t="shared" si="197"/>
        <v>0</v>
      </c>
      <c r="EA60" s="37"/>
      <c r="EB60" s="37">
        <f t="shared" si="198"/>
        <v>0</v>
      </c>
      <c r="EC60" s="37">
        <f t="shared" si="199"/>
        <v>0</v>
      </c>
      <c r="ED60" s="43">
        <f t="shared" si="200"/>
        <v>1</v>
      </c>
      <c r="EE60" s="41">
        <f t="shared" si="201"/>
        <v>0</v>
      </c>
      <c r="EF60" s="37">
        <f t="shared" si="202"/>
        <v>1</v>
      </c>
      <c r="EG60" s="37">
        <f t="shared" si="255"/>
        <v>999999</v>
      </c>
      <c r="EH60" s="37" t="str">
        <f t="shared" si="128"/>
        <v/>
      </c>
      <c r="EJ60" s="35" t="str">
        <f t="shared" si="203"/>
        <v>令和53年分</v>
      </c>
      <c r="EK60" s="35">
        <f t="shared" si="117"/>
        <v>2071</v>
      </c>
      <c r="EL60" s="36">
        <f t="shared" si="118"/>
        <v>1000000</v>
      </c>
      <c r="EM60" s="37">
        <f t="shared" si="204"/>
        <v>1000000</v>
      </c>
      <c r="EN60" s="37">
        <f t="shared" si="205"/>
        <v>999999</v>
      </c>
      <c r="EO60" s="37">
        <f t="shared" si="206"/>
        <v>1</v>
      </c>
      <c r="EP60" s="37">
        <f t="shared" si="207"/>
        <v>999999</v>
      </c>
      <c r="EQ60" s="37">
        <f t="shared" si="208"/>
        <v>1</v>
      </c>
      <c r="ER60" s="37">
        <f t="shared" si="209"/>
        <v>0</v>
      </c>
      <c r="ES60" s="37">
        <f t="shared" si="210"/>
        <v>109913</v>
      </c>
      <c r="ET60" s="37">
        <f t="shared" si="211"/>
        <v>54957</v>
      </c>
      <c r="EU60" s="37">
        <f t="shared" si="212"/>
        <v>0</v>
      </c>
      <c r="EV60" s="38">
        <f t="shared" si="213"/>
        <v>7</v>
      </c>
      <c r="EW60" s="39">
        <f t="shared" si="214"/>
        <v>0.35699999999999998</v>
      </c>
      <c r="EX60" s="39">
        <f t="shared" si="215"/>
        <v>0.5</v>
      </c>
      <c r="EY60" s="40">
        <f t="shared" si="216"/>
        <v>5.4960000000000002E-2</v>
      </c>
      <c r="EZ60" s="41">
        <f t="shared" si="217"/>
        <v>54960</v>
      </c>
      <c r="FA60" s="41" t="str">
        <f t="shared" si="218"/>
        <v>改定</v>
      </c>
      <c r="FB60" s="41"/>
      <c r="FC60" s="45">
        <f t="shared" si="219"/>
        <v>0.5</v>
      </c>
      <c r="FD60" s="44">
        <f>12</f>
        <v>12</v>
      </c>
      <c r="FE60" s="37">
        <f t="shared" si="220"/>
        <v>0</v>
      </c>
      <c r="FF60" s="37"/>
      <c r="FG60" s="37">
        <f t="shared" si="221"/>
        <v>0</v>
      </c>
      <c r="FH60" s="37">
        <f t="shared" si="222"/>
        <v>0</v>
      </c>
      <c r="FI60" s="43">
        <f t="shared" si="223"/>
        <v>1</v>
      </c>
      <c r="FJ60" s="41">
        <f t="shared" si="224"/>
        <v>0</v>
      </c>
      <c r="FK60" s="37">
        <f t="shared" si="225"/>
        <v>1</v>
      </c>
      <c r="FL60" s="37">
        <f t="shared" si="256"/>
        <v>999999</v>
      </c>
      <c r="FM60" s="37"/>
      <c r="FO60" s="35" t="str">
        <f t="shared" si="226"/>
        <v>令和53年分</v>
      </c>
      <c r="FP60" s="35">
        <f t="shared" si="119"/>
        <v>2071</v>
      </c>
      <c r="FQ60" s="36">
        <f t="shared" si="120"/>
        <v>1000000</v>
      </c>
      <c r="FR60" s="37">
        <f t="shared" si="227"/>
        <v>1000000</v>
      </c>
      <c r="FS60" s="37">
        <f t="shared" si="228"/>
        <v>999999</v>
      </c>
      <c r="FT60" s="37">
        <f t="shared" si="229"/>
        <v>1</v>
      </c>
      <c r="FU60" s="37">
        <f t="shared" si="230"/>
        <v>999999</v>
      </c>
      <c r="FV60" s="37">
        <f t="shared" si="231"/>
        <v>1</v>
      </c>
      <c r="FW60" s="37">
        <f t="shared" si="232"/>
        <v>0</v>
      </c>
      <c r="FX60" s="37">
        <f t="shared" si="233"/>
        <v>259891</v>
      </c>
      <c r="FY60" s="37">
        <f t="shared" si="234"/>
        <v>86804</v>
      </c>
      <c r="FZ60" s="37">
        <f t="shared" si="235"/>
        <v>0</v>
      </c>
      <c r="GA60" s="38">
        <f t="shared" si="236"/>
        <v>7</v>
      </c>
      <c r="GB60" s="39">
        <f t="shared" si="44"/>
        <v>0.28599999999999998</v>
      </c>
      <c r="GC60" s="39">
        <f t="shared" si="237"/>
        <v>0.33400000000000002</v>
      </c>
      <c r="GD60" s="40">
        <f t="shared" si="238"/>
        <v>8.6800000000000002E-2</v>
      </c>
      <c r="GE60" s="41">
        <f t="shared" si="239"/>
        <v>86800</v>
      </c>
      <c r="GF60" s="41" t="str">
        <f t="shared" si="240"/>
        <v>改定</v>
      </c>
      <c r="GG60" s="41"/>
      <c r="GH60" s="45">
        <f t="shared" si="241"/>
        <v>0.33400000000000002</v>
      </c>
      <c r="GI60" s="44">
        <f>12</f>
        <v>12</v>
      </c>
      <c r="GJ60" s="37">
        <f t="shared" si="242"/>
        <v>0</v>
      </c>
      <c r="GK60" s="37"/>
      <c r="GL60" s="37">
        <f t="shared" si="243"/>
        <v>0</v>
      </c>
      <c r="GM60" s="37">
        <f t="shared" si="244"/>
        <v>0</v>
      </c>
      <c r="GN60" s="43">
        <f t="shared" si="245"/>
        <v>1</v>
      </c>
      <c r="GO60" s="41">
        <f t="shared" si="246"/>
        <v>0</v>
      </c>
      <c r="GP60" s="37">
        <f t="shared" si="247"/>
        <v>1</v>
      </c>
      <c r="GQ60" s="37">
        <f t="shared" si="257"/>
        <v>999999</v>
      </c>
      <c r="GR60" s="37"/>
    </row>
    <row r="61" spans="2:200" ht="15" customHeight="1">
      <c r="B61" s="81">
        <v>54</v>
      </c>
      <c r="C61" s="82" t="str">
        <f t="shared" si="248"/>
        <v>令和54年分</v>
      </c>
      <c r="D61" s="41">
        <f ca="1">OFFSET(S61,VLOOKUP($L$3,各種設定!$E$2:$F$8,2,FALSE),VLOOKUP($L$3,各種設定!$E$2:$G$8,3,FALSE))</f>
        <v>1000000</v>
      </c>
      <c r="E61" s="41">
        <f ca="1">OFFSET(AB61,VLOOKUP($L$3,各種設定!$E$2:$F$8,2,FALSE),VLOOKUP($L$3,各種設定!$E$2:$G$8,3,FALSE))</f>
        <v>7</v>
      </c>
      <c r="F61" s="45">
        <f ca="1">OFFSET(AI61,VLOOKUP($L$3,各種設定!$E$2:$F$8,2,FALSE),VLOOKUP($L$3,各種設定!$E$2:$G$8,3,FALSE))</f>
        <v>0.14299999999999999</v>
      </c>
      <c r="G61" s="41">
        <f ca="1">OFFSET(AJ61,VLOOKUP($L$3,各種設定!$E$2:$F$8,2,FALSE),VLOOKUP($L$3,各種設定!$E$2:$G$8,3,FALSE))</f>
        <v>12</v>
      </c>
      <c r="H61" s="41">
        <f ca="1">OFFSET(AK61,VLOOKUP($L$3,各種設定!$E$2:$F$8,2,FALSE),VLOOKUP($L$3,各種設定!$E$2:$G$8,3,FALSE))</f>
        <v>0</v>
      </c>
      <c r="I61" s="78"/>
      <c r="J61" s="41">
        <f ca="1">OFFSET(AN61,VLOOKUP($L$3,各種設定!$E$2:$F$8,2,FALSE),VLOOKUP($L$3,各種設定!$E$2:$G$8,3,FALSE))</f>
        <v>0</v>
      </c>
      <c r="K61" s="83">
        <f t="shared" si="110"/>
        <v>1</v>
      </c>
      <c r="L61" s="41">
        <f ca="1">OFFSET(AP61,VLOOKUP($L$3,各種設定!$E$2:$F$8,2,FALSE),VLOOKUP($L$3,各種設定!$E$2:$G$8,3,FALSE))</f>
        <v>0</v>
      </c>
      <c r="M61" s="41">
        <f ca="1">OFFSET(AQ61,VLOOKUP($L$3,各種設定!$E$2:$F$8,2,FALSE),VLOOKUP($L$3,各種設定!$E$2:$G$8,3,FALSE))</f>
        <v>1</v>
      </c>
      <c r="N61" s="84">
        <f ca="1">OFFSET(AS61,VLOOKUP($L$3,各種設定!$E$2:$F$8,2,FALSE),VLOOKUP($L$3,各種設定!$E$2:$G$8,3,FALSE))</f>
        <v>0</v>
      </c>
      <c r="P61" s="35" t="str">
        <f t="shared" si="151"/>
        <v>令和54年分</v>
      </c>
      <c r="Q61" s="35">
        <f t="shared" si="121"/>
        <v>2072</v>
      </c>
      <c r="R61" s="36">
        <f t="shared" si="250"/>
        <v>1000000</v>
      </c>
      <c r="S61" s="37">
        <f t="shared" si="251"/>
        <v>1000000</v>
      </c>
      <c r="T61" s="37">
        <f t="shared" si="152"/>
        <v>999999</v>
      </c>
      <c r="U61" s="38"/>
      <c r="V61" s="37">
        <f t="shared" si="153"/>
        <v>999999</v>
      </c>
      <c r="W61" s="37">
        <f t="shared" si="154"/>
        <v>1</v>
      </c>
      <c r="X61" s="38"/>
      <c r="Y61" s="38"/>
      <c r="Z61" s="38"/>
      <c r="AA61" s="38"/>
      <c r="AB61" s="38"/>
      <c r="AC61" s="39"/>
      <c r="AD61" s="39"/>
      <c r="AE61" s="40"/>
      <c r="AF61" s="41"/>
      <c r="AG61" s="41"/>
      <c r="AH61" s="41"/>
      <c r="AI61" s="38"/>
      <c r="AJ61" s="38"/>
      <c r="AK61" s="38"/>
      <c r="AL61" s="38"/>
      <c r="AM61" s="38"/>
      <c r="AN61" s="38"/>
      <c r="AO61" s="38"/>
      <c r="AP61" s="38"/>
      <c r="AQ61" s="37">
        <f t="shared" si="155"/>
        <v>1</v>
      </c>
      <c r="AR61" s="37">
        <f t="shared" si="252"/>
        <v>999999</v>
      </c>
      <c r="AS61" s="38"/>
      <c r="AU61" s="35" t="str">
        <f t="shared" si="156"/>
        <v>令和54年分</v>
      </c>
      <c r="AV61" s="35">
        <f t="shared" si="144"/>
        <v>2072</v>
      </c>
      <c r="AW61" s="36">
        <f t="shared" si="145"/>
        <v>1000000</v>
      </c>
      <c r="AX61" s="37">
        <f t="shared" si="157"/>
        <v>900000</v>
      </c>
      <c r="AY61" s="37">
        <f t="shared" si="55"/>
        <v>950000</v>
      </c>
      <c r="AZ61" s="37">
        <f t="shared" si="158"/>
        <v>127800</v>
      </c>
      <c r="BA61" s="37">
        <f t="shared" si="159"/>
        <v>999999</v>
      </c>
      <c r="BB61" s="37">
        <f t="shared" si="160"/>
        <v>1</v>
      </c>
      <c r="BC61" s="37">
        <f t="shared" si="161"/>
        <v>0</v>
      </c>
      <c r="BD61" s="37">
        <f t="shared" si="127"/>
        <v>0</v>
      </c>
      <c r="BE61" s="37">
        <f t="shared" si="162"/>
        <v>0</v>
      </c>
      <c r="BF61" s="37">
        <f t="shared" si="163"/>
        <v>0</v>
      </c>
      <c r="BG61" s="38">
        <f t="shared" si="249"/>
        <v>7</v>
      </c>
      <c r="BH61" s="39"/>
      <c r="BI61" s="39"/>
      <c r="BJ61" s="40"/>
      <c r="BK61" s="41"/>
      <c r="BL61" s="41"/>
      <c r="BM61" s="41"/>
      <c r="BN61" s="38">
        <f t="shared" si="164"/>
        <v>0.14199999999999999</v>
      </c>
      <c r="BO61" s="44">
        <f>12</f>
        <v>12</v>
      </c>
      <c r="BP61" s="37">
        <f t="shared" si="165"/>
        <v>0</v>
      </c>
      <c r="BQ61" s="37"/>
      <c r="BR61" s="37">
        <f t="shared" si="166"/>
        <v>0</v>
      </c>
      <c r="BS61" s="37">
        <f t="shared" si="167"/>
        <v>0</v>
      </c>
      <c r="BT61" s="43">
        <f t="shared" si="168"/>
        <v>1</v>
      </c>
      <c r="BU61" s="41">
        <f t="shared" si="169"/>
        <v>0</v>
      </c>
      <c r="BV61" s="37">
        <f t="shared" si="170"/>
        <v>1</v>
      </c>
      <c r="BW61" s="37">
        <f t="shared" si="253"/>
        <v>999999</v>
      </c>
      <c r="BX61" s="37" t="str">
        <f t="shared" si="126"/>
        <v/>
      </c>
      <c r="BZ61" s="35" t="str">
        <f t="shared" si="171"/>
        <v>令和54年分</v>
      </c>
      <c r="CA61" s="35">
        <f t="shared" si="113"/>
        <v>2072</v>
      </c>
      <c r="CB61" s="36">
        <f t="shared" si="114"/>
        <v>1000000</v>
      </c>
      <c r="CC61" s="37">
        <f t="shared" si="172"/>
        <v>1000000</v>
      </c>
      <c r="CD61" s="37">
        <f t="shared" si="173"/>
        <v>999999</v>
      </c>
      <c r="CE61" s="37">
        <f t="shared" si="174"/>
        <v>143000</v>
      </c>
      <c r="CF61" s="37">
        <f t="shared" si="175"/>
        <v>999999</v>
      </c>
      <c r="CG61" s="37">
        <f t="shared" si="176"/>
        <v>1</v>
      </c>
      <c r="CH61" s="37">
        <f t="shared" si="177"/>
        <v>0</v>
      </c>
      <c r="CI61" s="37"/>
      <c r="CJ61" s="37"/>
      <c r="CK61" s="37">
        <f t="shared" si="178"/>
        <v>0</v>
      </c>
      <c r="CL61" s="38">
        <f t="shared" si="179"/>
        <v>7</v>
      </c>
      <c r="CM61" s="39"/>
      <c r="CN61" s="39"/>
      <c r="CO61" s="40"/>
      <c r="CP61" s="41"/>
      <c r="CQ61" s="41"/>
      <c r="CR61" s="41"/>
      <c r="CS61" s="38">
        <f t="shared" si="180"/>
        <v>0.14299999999999999</v>
      </c>
      <c r="CT61" s="44">
        <f>12</f>
        <v>12</v>
      </c>
      <c r="CU61" s="37">
        <f t="shared" si="181"/>
        <v>0</v>
      </c>
      <c r="CV61" s="37"/>
      <c r="CW61" s="37">
        <f t="shared" si="182"/>
        <v>0</v>
      </c>
      <c r="CX61" s="37">
        <f t="shared" si="183"/>
        <v>0</v>
      </c>
      <c r="CY61" s="43">
        <f t="shared" si="184"/>
        <v>1</v>
      </c>
      <c r="CZ61" s="41">
        <f t="shared" si="185"/>
        <v>0</v>
      </c>
      <c r="DA61" s="37">
        <f t="shared" si="186"/>
        <v>1</v>
      </c>
      <c r="DB61" s="37">
        <f t="shared" si="254"/>
        <v>999999</v>
      </c>
      <c r="DC61" s="37"/>
      <c r="DE61" s="35" t="str">
        <f t="shared" si="187"/>
        <v>令和54年分</v>
      </c>
      <c r="DF61" s="35">
        <f t="shared" si="115"/>
        <v>2072</v>
      </c>
      <c r="DG61" s="36">
        <f t="shared" si="116"/>
        <v>1000000</v>
      </c>
      <c r="DH61" s="37">
        <f t="shared" si="188"/>
        <v>1000000</v>
      </c>
      <c r="DI61" s="37">
        <f t="shared" si="69"/>
        <v>950000</v>
      </c>
      <c r="DJ61" s="37">
        <f t="shared" si="189"/>
        <v>1</v>
      </c>
      <c r="DK61" s="37">
        <f t="shared" si="190"/>
        <v>999999</v>
      </c>
      <c r="DL61" s="37">
        <f t="shared" si="191"/>
        <v>1</v>
      </c>
      <c r="DM61" s="37">
        <f t="shared" si="192"/>
        <v>0</v>
      </c>
      <c r="DN61" s="37">
        <f t="shared" si="130"/>
        <v>0</v>
      </c>
      <c r="DO61" s="37">
        <f t="shared" si="193"/>
        <v>0</v>
      </c>
      <c r="DP61" s="37">
        <f t="shared" si="194"/>
        <v>0</v>
      </c>
      <c r="DQ61" s="38">
        <f t="shared" si="195"/>
        <v>7</v>
      </c>
      <c r="DR61" s="39"/>
      <c r="DS61" s="39"/>
      <c r="DT61" s="40"/>
      <c r="DU61" s="41"/>
      <c r="DV61" s="41"/>
      <c r="DW61" s="41"/>
      <c r="DX61" s="38">
        <f t="shared" si="196"/>
        <v>0.28000000000000003</v>
      </c>
      <c r="DY61" s="44">
        <f>12</f>
        <v>12</v>
      </c>
      <c r="DZ61" s="37">
        <f t="shared" si="197"/>
        <v>0</v>
      </c>
      <c r="EA61" s="37"/>
      <c r="EB61" s="37">
        <f t="shared" si="198"/>
        <v>0</v>
      </c>
      <c r="EC61" s="37">
        <f t="shared" si="199"/>
        <v>0</v>
      </c>
      <c r="ED61" s="43">
        <f t="shared" si="200"/>
        <v>1</v>
      </c>
      <c r="EE61" s="41">
        <f t="shared" si="201"/>
        <v>0</v>
      </c>
      <c r="EF61" s="37">
        <f t="shared" si="202"/>
        <v>1</v>
      </c>
      <c r="EG61" s="37">
        <f t="shared" si="255"/>
        <v>999999</v>
      </c>
      <c r="EH61" s="37" t="str">
        <f t="shared" si="128"/>
        <v/>
      </c>
      <c r="EJ61" s="35" t="str">
        <f t="shared" si="203"/>
        <v>令和54年分</v>
      </c>
      <c r="EK61" s="35">
        <f t="shared" si="117"/>
        <v>2072</v>
      </c>
      <c r="EL61" s="36">
        <f t="shared" si="118"/>
        <v>1000000</v>
      </c>
      <c r="EM61" s="37">
        <f t="shared" si="204"/>
        <v>1000000</v>
      </c>
      <c r="EN61" s="37">
        <f t="shared" si="205"/>
        <v>999999</v>
      </c>
      <c r="EO61" s="37">
        <f t="shared" si="206"/>
        <v>1</v>
      </c>
      <c r="EP61" s="37">
        <f t="shared" si="207"/>
        <v>999999</v>
      </c>
      <c r="EQ61" s="37">
        <f t="shared" si="208"/>
        <v>1</v>
      </c>
      <c r="ER61" s="37">
        <f t="shared" si="209"/>
        <v>0</v>
      </c>
      <c r="ES61" s="37">
        <f t="shared" si="210"/>
        <v>109913</v>
      </c>
      <c r="ET61" s="37">
        <f t="shared" si="211"/>
        <v>54957</v>
      </c>
      <c r="EU61" s="37">
        <f t="shared" si="212"/>
        <v>0</v>
      </c>
      <c r="EV61" s="38">
        <f t="shared" si="213"/>
        <v>7</v>
      </c>
      <c r="EW61" s="39">
        <f t="shared" si="214"/>
        <v>0.35699999999999998</v>
      </c>
      <c r="EX61" s="39">
        <f t="shared" si="215"/>
        <v>0.5</v>
      </c>
      <c r="EY61" s="40">
        <f t="shared" si="216"/>
        <v>5.4960000000000002E-2</v>
      </c>
      <c r="EZ61" s="41">
        <f t="shared" si="217"/>
        <v>54960</v>
      </c>
      <c r="FA61" s="41" t="str">
        <f t="shared" si="218"/>
        <v>改定</v>
      </c>
      <c r="FB61" s="41"/>
      <c r="FC61" s="45">
        <f t="shared" si="219"/>
        <v>0.5</v>
      </c>
      <c r="FD61" s="44">
        <f>12</f>
        <v>12</v>
      </c>
      <c r="FE61" s="37">
        <f t="shared" si="220"/>
        <v>0</v>
      </c>
      <c r="FF61" s="37"/>
      <c r="FG61" s="37">
        <f t="shared" si="221"/>
        <v>0</v>
      </c>
      <c r="FH61" s="37">
        <f t="shared" si="222"/>
        <v>0</v>
      </c>
      <c r="FI61" s="43">
        <f t="shared" si="223"/>
        <v>1</v>
      </c>
      <c r="FJ61" s="41">
        <f t="shared" si="224"/>
        <v>0</v>
      </c>
      <c r="FK61" s="37">
        <f t="shared" si="225"/>
        <v>1</v>
      </c>
      <c r="FL61" s="37">
        <f t="shared" si="256"/>
        <v>999999</v>
      </c>
      <c r="FM61" s="37"/>
      <c r="FO61" s="35" t="str">
        <f t="shared" si="226"/>
        <v>令和54年分</v>
      </c>
      <c r="FP61" s="35">
        <f t="shared" si="119"/>
        <v>2072</v>
      </c>
      <c r="FQ61" s="36">
        <f t="shared" si="120"/>
        <v>1000000</v>
      </c>
      <c r="FR61" s="37">
        <f t="shared" si="227"/>
        <v>1000000</v>
      </c>
      <c r="FS61" s="37">
        <f t="shared" si="228"/>
        <v>999999</v>
      </c>
      <c r="FT61" s="37">
        <f t="shared" si="229"/>
        <v>1</v>
      </c>
      <c r="FU61" s="37">
        <f t="shared" si="230"/>
        <v>999999</v>
      </c>
      <c r="FV61" s="37">
        <f t="shared" si="231"/>
        <v>1</v>
      </c>
      <c r="FW61" s="37">
        <f t="shared" si="232"/>
        <v>0</v>
      </c>
      <c r="FX61" s="37">
        <f t="shared" si="233"/>
        <v>259891</v>
      </c>
      <c r="FY61" s="37">
        <f t="shared" si="234"/>
        <v>86804</v>
      </c>
      <c r="FZ61" s="37">
        <f t="shared" si="235"/>
        <v>0</v>
      </c>
      <c r="GA61" s="38">
        <f t="shared" si="236"/>
        <v>7</v>
      </c>
      <c r="GB61" s="39">
        <f t="shared" si="44"/>
        <v>0.28599999999999998</v>
      </c>
      <c r="GC61" s="39">
        <f t="shared" si="237"/>
        <v>0.33400000000000002</v>
      </c>
      <c r="GD61" s="40">
        <f t="shared" si="238"/>
        <v>8.6800000000000002E-2</v>
      </c>
      <c r="GE61" s="41">
        <f t="shared" si="239"/>
        <v>86800</v>
      </c>
      <c r="GF61" s="41" t="str">
        <f t="shared" si="240"/>
        <v>改定</v>
      </c>
      <c r="GG61" s="41"/>
      <c r="GH61" s="45">
        <f t="shared" si="241"/>
        <v>0.33400000000000002</v>
      </c>
      <c r="GI61" s="44">
        <f>12</f>
        <v>12</v>
      </c>
      <c r="GJ61" s="37">
        <f t="shared" si="242"/>
        <v>0</v>
      </c>
      <c r="GK61" s="37"/>
      <c r="GL61" s="37">
        <f t="shared" si="243"/>
        <v>0</v>
      </c>
      <c r="GM61" s="37">
        <f t="shared" si="244"/>
        <v>0</v>
      </c>
      <c r="GN61" s="43">
        <f t="shared" si="245"/>
        <v>1</v>
      </c>
      <c r="GO61" s="41">
        <f t="shared" si="246"/>
        <v>0</v>
      </c>
      <c r="GP61" s="37">
        <f t="shared" si="247"/>
        <v>1</v>
      </c>
      <c r="GQ61" s="37">
        <f t="shared" si="257"/>
        <v>999999</v>
      </c>
      <c r="GR61" s="37"/>
    </row>
    <row r="62" spans="2:200" ht="15" customHeight="1">
      <c r="B62" s="81">
        <v>55</v>
      </c>
      <c r="C62" s="82" t="str">
        <f t="shared" si="248"/>
        <v>令和55年分</v>
      </c>
      <c r="D62" s="41">
        <f ca="1">OFFSET(S62,VLOOKUP($L$3,各種設定!$E$2:$F$8,2,FALSE),VLOOKUP($L$3,各種設定!$E$2:$G$8,3,FALSE))</f>
        <v>1000000</v>
      </c>
      <c r="E62" s="41">
        <f ca="1">OFFSET(AB62,VLOOKUP($L$3,各種設定!$E$2:$F$8,2,FALSE),VLOOKUP($L$3,各種設定!$E$2:$G$8,3,FALSE))</f>
        <v>7</v>
      </c>
      <c r="F62" s="45">
        <f ca="1">OFFSET(AI62,VLOOKUP($L$3,各種設定!$E$2:$F$8,2,FALSE),VLOOKUP($L$3,各種設定!$E$2:$G$8,3,FALSE))</f>
        <v>0.14299999999999999</v>
      </c>
      <c r="G62" s="41">
        <f ca="1">OFFSET(AJ62,VLOOKUP($L$3,各種設定!$E$2:$F$8,2,FALSE),VLOOKUP($L$3,各種設定!$E$2:$G$8,3,FALSE))</f>
        <v>12</v>
      </c>
      <c r="H62" s="41">
        <f ca="1">OFFSET(AK62,VLOOKUP($L$3,各種設定!$E$2:$F$8,2,FALSE),VLOOKUP($L$3,各種設定!$E$2:$G$8,3,FALSE))</f>
        <v>0</v>
      </c>
      <c r="I62" s="78"/>
      <c r="J62" s="41">
        <f ca="1">OFFSET(AN62,VLOOKUP($L$3,各種設定!$E$2:$F$8,2,FALSE),VLOOKUP($L$3,各種設定!$E$2:$G$8,3,FALSE))</f>
        <v>0</v>
      </c>
      <c r="K62" s="83">
        <f t="shared" si="110"/>
        <v>1</v>
      </c>
      <c r="L62" s="41">
        <f ca="1">OFFSET(AP62,VLOOKUP($L$3,各種設定!$E$2:$F$8,2,FALSE),VLOOKUP($L$3,各種設定!$E$2:$G$8,3,FALSE))</f>
        <v>0</v>
      </c>
      <c r="M62" s="41">
        <f ca="1">OFFSET(AQ62,VLOOKUP($L$3,各種設定!$E$2:$F$8,2,FALSE),VLOOKUP($L$3,各種設定!$E$2:$G$8,3,FALSE))</f>
        <v>1</v>
      </c>
      <c r="N62" s="84">
        <f ca="1">OFFSET(AS62,VLOOKUP($L$3,各種設定!$E$2:$F$8,2,FALSE),VLOOKUP($L$3,各種設定!$E$2:$G$8,3,FALSE))</f>
        <v>0</v>
      </c>
      <c r="P62" s="35" t="str">
        <f t="shared" si="151"/>
        <v>令和55年分</v>
      </c>
      <c r="Q62" s="35">
        <f t="shared" si="121"/>
        <v>2073</v>
      </c>
      <c r="R62" s="36">
        <f t="shared" si="250"/>
        <v>1000000</v>
      </c>
      <c r="S62" s="37">
        <f t="shared" si="251"/>
        <v>1000000</v>
      </c>
      <c r="T62" s="37">
        <f t="shared" si="152"/>
        <v>999999</v>
      </c>
      <c r="U62" s="38"/>
      <c r="V62" s="37">
        <f t="shared" si="153"/>
        <v>999999</v>
      </c>
      <c r="W62" s="37">
        <f t="shared" si="154"/>
        <v>1</v>
      </c>
      <c r="X62" s="38"/>
      <c r="Y62" s="38"/>
      <c r="Z62" s="38"/>
      <c r="AA62" s="38"/>
      <c r="AB62" s="38"/>
      <c r="AC62" s="39"/>
      <c r="AD62" s="39"/>
      <c r="AE62" s="40"/>
      <c r="AF62" s="41"/>
      <c r="AG62" s="41"/>
      <c r="AH62" s="41"/>
      <c r="AI62" s="38"/>
      <c r="AJ62" s="38"/>
      <c r="AK62" s="38"/>
      <c r="AL62" s="38"/>
      <c r="AM62" s="38"/>
      <c r="AN62" s="38"/>
      <c r="AO62" s="38"/>
      <c r="AP62" s="38"/>
      <c r="AQ62" s="37">
        <f t="shared" si="155"/>
        <v>1</v>
      </c>
      <c r="AR62" s="37">
        <f t="shared" si="252"/>
        <v>999999</v>
      </c>
      <c r="AS62" s="38"/>
      <c r="AU62" s="35" t="str">
        <f t="shared" si="156"/>
        <v>令和55年分</v>
      </c>
      <c r="AV62" s="35">
        <f t="shared" si="144"/>
        <v>2073</v>
      </c>
      <c r="AW62" s="36">
        <f t="shared" si="145"/>
        <v>1000000</v>
      </c>
      <c r="AX62" s="37">
        <f t="shared" si="157"/>
        <v>900000</v>
      </c>
      <c r="AY62" s="37">
        <f t="shared" si="55"/>
        <v>950000</v>
      </c>
      <c r="AZ62" s="37">
        <f t="shared" si="158"/>
        <v>127800</v>
      </c>
      <c r="BA62" s="37">
        <f t="shared" si="159"/>
        <v>999999</v>
      </c>
      <c r="BB62" s="37">
        <f t="shared" si="160"/>
        <v>1</v>
      </c>
      <c r="BC62" s="37">
        <f t="shared" si="161"/>
        <v>0</v>
      </c>
      <c r="BD62" s="37">
        <f t="shared" si="127"/>
        <v>0</v>
      </c>
      <c r="BE62" s="37">
        <f t="shared" si="162"/>
        <v>0</v>
      </c>
      <c r="BF62" s="37">
        <f t="shared" si="163"/>
        <v>0</v>
      </c>
      <c r="BG62" s="38">
        <f t="shared" si="249"/>
        <v>7</v>
      </c>
      <c r="BH62" s="39"/>
      <c r="BI62" s="39"/>
      <c r="BJ62" s="40"/>
      <c r="BK62" s="41"/>
      <c r="BL62" s="41"/>
      <c r="BM62" s="41"/>
      <c r="BN62" s="38">
        <f t="shared" si="164"/>
        <v>0.14199999999999999</v>
      </c>
      <c r="BO62" s="44">
        <f>12</f>
        <v>12</v>
      </c>
      <c r="BP62" s="37">
        <f t="shared" si="165"/>
        <v>0</v>
      </c>
      <c r="BQ62" s="37"/>
      <c r="BR62" s="37">
        <f t="shared" si="166"/>
        <v>0</v>
      </c>
      <c r="BS62" s="37">
        <f t="shared" si="167"/>
        <v>0</v>
      </c>
      <c r="BT62" s="43">
        <f t="shared" si="168"/>
        <v>1</v>
      </c>
      <c r="BU62" s="41">
        <f t="shared" si="169"/>
        <v>0</v>
      </c>
      <c r="BV62" s="37">
        <f t="shared" si="170"/>
        <v>1</v>
      </c>
      <c r="BW62" s="37">
        <f t="shared" si="253"/>
        <v>999999</v>
      </c>
      <c r="BX62" s="37" t="str">
        <f t="shared" si="126"/>
        <v/>
      </c>
      <c r="BZ62" s="35" t="str">
        <f t="shared" si="171"/>
        <v>令和55年分</v>
      </c>
      <c r="CA62" s="35">
        <f t="shared" si="113"/>
        <v>2073</v>
      </c>
      <c r="CB62" s="36">
        <f t="shared" si="114"/>
        <v>1000000</v>
      </c>
      <c r="CC62" s="37">
        <f t="shared" si="172"/>
        <v>1000000</v>
      </c>
      <c r="CD62" s="37">
        <f t="shared" si="173"/>
        <v>999999</v>
      </c>
      <c r="CE62" s="37">
        <f t="shared" si="174"/>
        <v>143000</v>
      </c>
      <c r="CF62" s="37">
        <f t="shared" si="175"/>
        <v>999999</v>
      </c>
      <c r="CG62" s="37">
        <f t="shared" si="176"/>
        <v>1</v>
      </c>
      <c r="CH62" s="37">
        <f t="shared" si="177"/>
        <v>0</v>
      </c>
      <c r="CI62" s="37"/>
      <c r="CJ62" s="37"/>
      <c r="CK62" s="37">
        <f t="shared" si="178"/>
        <v>0</v>
      </c>
      <c r="CL62" s="38">
        <f t="shared" si="179"/>
        <v>7</v>
      </c>
      <c r="CM62" s="39"/>
      <c r="CN62" s="39"/>
      <c r="CO62" s="40"/>
      <c r="CP62" s="41"/>
      <c r="CQ62" s="41"/>
      <c r="CR62" s="41"/>
      <c r="CS62" s="38">
        <f t="shared" si="180"/>
        <v>0.14299999999999999</v>
      </c>
      <c r="CT62" s="44">
        <f>12</f>
        <v>12</v>
      </c>
      <c r="CU62" s="37">
        <f t="shared" si="181"/>
        <v>0</v>
      </c>
      <c r="CV62" s="37"/>
      <c r="CW62" s="37">
        <f t="shared" si="182"/>
        <v>0</v>
      </c>
      <c r="CX62" s="37">
        <f t="shared" si="183"/>
        <v>0</v>
      </c>
      <c r="CY62" s="43">
        <f t="shared" si="184"/>
        <v>1</v>
      </c>
      <c r="CZ62" s="41">
        <f t="shared" si="185"/>
        <v>0</v>
      </c>
      <c r="DA62" s="37">
        <f t="shared" si="186"/>
        <v>1</v>
      </c>
      <c r="DB62" s="37">
        <f t="shared" si="254"/>
        <v>999999</v>
      </c>
      <c r="DC62" s="37"/>
      <c r="DE62" s="35" t="str">
        <f t="shared" si="187"/>
        <v>令和55年分</v>
      </c>
      <c r="DF62" s="35">
        <f t="shared" si="115"/>
        <v>2073</v>
      </c>
      <c r="DG62" s="36">
        <f t="shared" si="116"/>
        <v>1000000</v>
      </c>
      <c r="DH62" s="37">
        <f t="shared" si="188"/>
        <v>1000000</v>
      </c>
      <c r="DI62" s="37">
        <f t="shared" si="69"/>
        <v>950000</v>
      </c>
      <c r="DJ62" s="37">
        <f t="shared" si="189"/>
        <v>1</v>
      </c>
      <c r="DK62" s="37">
        <f t="shared" si="190"/>
        <v>999999</v>
      </c>
      <c r="DL62" s="37">
        <f t="shared" si="191"/>
        <v>1</v>
      </c>
      <c r="DM62" s="37">
        <f t="shared" si="192"/>
        <v>0</v>
      </c>
      <c r="DN62" s="37">
        <f t="shared" si="130"/>
        <v>0</v>
      </c>
      <c r="DO62" s="37">
        <f t="shared" si="193"/>
        <v>0</v>
      </c>
      <c r="DP62" s="37">
        <f t="shared" si="194"/>
        <v>0</v>
      </c>
      <c r="DQ62" s="38">
        <f t="shared" si="195"/>
        <v>7</v>
      </c>
      <c r="DR62" s="39"/>
      <c r="DS62" s="39"/>
      <c r="DT62" s="40"/>
      <c r="DU62" s="41"/>
      <c r="DV62" s="41"/>
      <c r="DW62" s="41"/>
      <c r="DX62" s="38">
        <f t="shared" si="196"/>
        <v>0.28000000000000003</v>
      </c>
      <c r="DY62" s="44">
        <f>12</f>
        <v>12</v>
      </c>
      <c r="DZ62" s="37">
        <f t="shared" si="197"/>
        <v>0</v>
      </c>
      <c r="EA62" s="37"/>
      <c r="EB62" s="37">
        <f t="shared" si="198"/>
        <v>0</v>
      </c>
      <c r="EC62" s="37">
        <f t="shared" si="199"/>
        <v>0</v>
      </c>
      <c r="ED62" s="43">
        <f t="shared" si="200"/>
        <v>1</v>
      </c>
      <c r="EE62" s="41">
        <f t="shared" si="201"/>
        <v>0</v>
      </c>
      <c r="EF62" s="37">
        <f t="shared" si="202"/>
        <v>1</v>
      </c>
      <c r="EG62" s="37">
        <f t="shared" si="255"/>
        <v>999999</v>
      </c>
      <c r="EH62" s="37" t="str">
        <f t="shared" si="128"/>
        <v/>
      </c>
      <c r="EJ62" s="35" t="str">
        <f t="shared" si="203"/>
        <v>令和55年分</v>
      </c>
      <c r="EK62" s="35">
        <f t="shared" si="117"/>
        <v>2073</v>
      </c>
      <c r="EL62" s="36">
        <f t="shared" si="118"/>
        <v>1000000</v>
      </c>
      <c r="EM62" s="37">
        <f t="shared" si="204"/>
        <v>1000000</v>
      </c>
      <c r="EN62" s="37">
        <f t="shared" si="205"/>
        <v>999999</v>
      </c>
      <c r="EO62" s="37">
        <f t="shared" si="206"/>
        <v>1</v>
      </c>
      <c r="EP62" s="37">
        <f t="shared" si="207"/>
        <v>999999</v>
      </c>
      <c r="EQ62" s="37">
        <f t="shared" si="208"/>
        <v>1</v>
      </c>
      <c r="ER62" s="37">
        <f t="shared" si="209"/>
        <v>0</v>
      </c>
      <c r="ES62" s="37">
        <f t="shared" si="210"/>
        <v>109913</v>
      </c>
      <c r="ET62" s="37">
        <f t="shared" si="211"/>
        <v>54957</v>
      </c>
      <c r="EU62" s="37">
        <f t="shared" si="212"/>
        <v>0</v>
      </c>
      <c r="EV62" s="38">
        <f t="shared" si="213"/>
        <v>7</v>
      </c>
      <c r="EW62" s="39">
        <f t="shared" si="214"/>
        <v>0.35699999999999998</v>
      </c>
      <c r="EX62" s="39">
        <f t="shared" si="215"/>
        <v>0.5</v>
      </c>
      <c r="EY62" s="40">
        <f t="shared" si="216"/>
        <v>5.4960000000000002E-2</v>
      </c>
      <c r="EZ62" s="41">
        <f t="shared" si="217"/>
        <v>54960</v>
      </c>
      <c r="FA62" s="41" t="str">
        <f t="shared" si="218"/>
        <v>改定</v>
      </c>
      <c r="FB62" s="41"/>
      <c r="FC62" s="45">
        <f t="shared" si="219"/>
        <v>0.5</v>
      </c>
      <c r="FD62" s="44">
        <f>12</f>
        <v>12</v>
      </c>
      <c r="FE62" s="37">
        <f t="shared" si="220"/>
        <v>0</v>
      </c>
      <c r="FF62" s="37"/>
      <c r="FG62" s="37">
        <f t="shared" si="221"/>
        <v>0</v>
      </c>
      <c r="FH62" s="37">
        <f t="shared" si="222"/>
        <v>0</v>
      </c>
      <c r="FI62" s="43">
        <f t="shared" si="223"/>
        <v>1</v>
      </c>
      <c r="FJ62" s="41">
        <f t="shared" si="224"/>
        <v>0</v>
      </c>
      <c r="FK62" s="37">
        <f t="shared" si="225"/>
        <v>1</v>
      </c>
      <c r="FL62" s="37">
        <f t="shared" si="256"/>
        <v>999999</v>
      </c>
      <c r="FM62" s="37"/>
      <c r="FO62" s="35" t="str">
        <f t="shared" si="226"/>
        <v>令和55年分</v>
      </c>
      <c r="FP62" s="35">
        <f t="shared" si="119"/>
        <v>2073</v>
      </c>
      <c r="FQ62" s="36">
        <f t="shared" si="120"/>
        <v>1000000</v>
      </c>
      <c r="FR62" s="37">
        <f t="shared" si="227"/>
        <v>1000000</v>
      </c>
      <c r="FS62" s="37">
        <f t="shared" si="228"/>
        <v>999999</v>
      </c>
      <c r="FT62" s="37">
        <f t="shared" si="229"/>
        <v>1</v>
      </c>
      <c r="FU62" s="37">
        <f t="shared" si="230"/>
        <v>999999</v>
      </c>
      <c r="FV62" s="37">
        <f t="shared" si="231"/>
        <v>1</v>
      </c>
      <c r="FW62" s="37">
        <f t="shared" si="232"/>
        <v>0</v>
      </c>
      <c r="FX62" s="37">
        <f t="shared" si="233"/>
        <v>259891</v>
      </c>
      <c r="FY62" s="37">
        <f t="shared" si="234"/>
        <v>86804</v>
      </c>
      <c r="FZ62" s="37">
        <f t="shared" si="235"/>
        <v>0</v>
      </c>
      <c r="GA62" s="38">
        <f t="shared" si="236"/>
        <v>7</v>
      </c>
      <c r="GB62" s="39">
        <f t="shared" si="44"/>
        <v>0.28599999999999998</v>
      </c>
      <c r="GC62" s="39">
        <f t="shared" si="237"/>
        <v>0.33400000000000002</v>
      </c>
      <c r="GD62" s="40">
        <f t="shared" si="238"/>
        <v>8.6800000000000002E-2</v>
      </c>
      <c r="GE62" s="41">
        <f t="shared" si="239"/>
        <v>86800</v>
      </c>
      <c r="GF62" s="41" t="str">
        <f t="shared" si="240"/>
        <v>改定</v>
      </c>
      <c r="GG62" s="41"/>
      <c r="GH62" s="45">
        <f t="shared" si="241"/>
        <v>0.33400000000000002</v>
      </c>
      <c r="GI62" s="44">
        <f>12</f>
        <v>12</v>
      </c>
      <c r="GJ62" s="37">
        <f t="shared" si="242"/>
        <v>0</v>
      </c>
      <c r="GK62" s="37"/>
      <c r="GL62" s="37">
        <f t="shared" si="243"/>
        <v>0</v>
      </c>
      <c r="GM62" s="37">
        <f t="shared" si="244"/>
        <v>0</v>
      </c>
      <c r="GN62" s="43">
        <f t="shared" si="245"/>
        <v>1</v>
      </c>
      <c r="GO62" s="41">
        <f t="shared" si="246"/>
        <v>0</v>
      </c>
      <c r="GP62" s="37">
        <f t="shared" si="247"/>
        <v>1</v>
      </c>
      <c r="GQ62" s="37">
        <f t="shared" si="257"/>
        <v>999999</v>
      </c>
      <c r="GR62" s="37"/>
    </row>
    <row r="63" spans="2:200" ht="15" customHeight="1">
      <c r="B63" s="81">
        <v>56</v>
      </c>
      <c r="C63" s="82" t="str">
        <f t="shared" si="248"/>
        <v>令和56年分</v>
      </c>
      <c r="D63" s="41">
        <f ca="1">OFFSET(S63,VLOOKUP($L$3,各種設定!$E$2:$F$8,2,FALSE),VLOOKUP($L$3,各種設定!$E$2:$G$8,3,FALSE))</f>
        <v>1000000</v>
      </c>
      <c r="E63" s="41">
        <f ca="1">OFFSET(AB63,VLOOKUP($L$3,各種設定!$E$2:$F$8,2,FALSE),VLOOKUP($L$3,各種設定!$E$2:$G$8,3,FALSE))</f>
        <v>7</v>
      </c>
      <c r="F63" s="45">
        <f ca="1">OFFSET(AI63,VLOOKUP($L$3,各種設定!$E$2:$F$8,2,FALSE),VLOOKUP($L$3,各種設定!$E$2:$G$8,3,FALSE))</f>
        <v>0.14299999999999999</v>
      </c>
      <c r="G63" s="41">
        <f ca="1">OFFSET(AJ63,VLOOKUP($L$3,各種設定!$E$2:$F$8,2,FALSE),VLOOKUP($L$3,各種設定!$E$2:$G$8,3,FALSE))</f>
        <v>12</v>
      </c>
      <c r="H63" s="41">
        <f ca="1">OFFSET(AK63,VLOOKUP($L$3,各種設定!$E$2:$F$8,2,FALSE),VLOOKUP($L$3,各種設定!$E$2:$G$8,3,FALSE))</f>
        <v>0</v>
      </c>
      <c r="I63" s="78"/>
      <c r="J63" s="41">
        <f ca="1">OFFSET(AN63,VLOOKUP($L$3,各種設定!$E$2:$F$8,2,FALSE),VLOOKUP($L$3,各種設定!$E$2:$G$8,3,FALSE))</f>
        <v>0</v>
      </c>
      <c r="K63" s="83">
        <f t="shared" si="110"/>
        <v>1</v>
      </c>
      <c r="L63" s="41">
        <f ca="1">OFFSET(AP63,VLOOKUP($L$3,各種設定!$E$2:$F$8,2,FALSE),VLOOKUP($L$3,各種設定!$E$2:$G$8,3,FALSE))</f>
        <v>0</v>
      </c>
      <c r="M63" s="41">
        <f ca="1">OFFSET(AQ63,VLOOKUP($L$3,各種設定!$E$2:$F$8,2,FALSE),VLOOKUP($L$3,各種設定!$E$2:$G$8,3,FALSE))</f>
        <v>1</v>
      </c>
      <c r="N63" s="84">
        <f ca="1">OFFSET(AS63,VLOOKUP($L$3,各種設定!$E$2:$F$8,2,FALSE),VLOOKUP($L$3,各種設定!$E$2:$G$8,3,FALSE))</f>
        <v>0</v>
      </c>
      <c r="P63" s="35" t="str">
        <f t="shared" si="151"/>
        <v>令和56年分</v>
      </c>
      <c r="Q63" s="35">
        <f t="shared" si="121"/>
        <v>2074</v>
      </c>
      <c r="R63" s="36">
        <f t="shared" si="250"/>
        <v>1000000</v>
      </c>
      <c r="S63" s="37">
        <f t="shared" si="251"/>
        <v>1000000</v>
      </c>
      <c r="T63" s="37">
        <f t="shared" si="152"/>
        <v>999999</v>
      </c>
      <c r="U63" s="38"/>
      <c r="V63" s="37">
        <f t="shared" si="153"/>
        <v>999999</v>
      </c>
      <c r="W63" s="37">
        <f t="shared" si="154"/>
        <v>1</v>
      </c>
      <c r="X63" s="38"/>
      <c r="Y63" s="38"/>
      <c r="Z63" s="38"/>
      <c r="AA63" s="38"/>
      <c r="AB63" s="38"/>
      <c r="AC63" s="39"/>
      <c r="AD63" s="39"/>
      <c r="AE63" s="40"/>
      <c r="AF63" s="41"/>
      <c r="AG63" s="41"/>
      <c r="AH63" s="41"/>
      <c r="AI63" s="38"/>
      <c r="AJ63" s="38"/>
      <c r="AK63" s="38"/>
      <c r="AL63" s="38"/>
      <c r="AM63" s="38"/>
      <c r="AN63" s="38"/>
      <c r="AO63" s="38"/>
      <c r="AP63" s="38"/>
      <c r="AQ63" s="37">
        <f t="shared" si="155"/>
        <v>1</v>
      </c>
      <c r="AR63" s="37">
        <f t="shared" si="252"/>
        <v>999999</v>
      </c>
      <c r="AS63" s="38"/>
      <c r="AU63" s="35" t="str">
        <f t="shared" si="156"/>
        <v>令和56年分</v>
      </c>
      <c r="AV63" s="35">
        <f t="shared" si="144"/>
        <v>2074</v>
      </c>
      <c r="AW63" s="36">
        <f t="shared" si="145"/>
        <v>1000000</v>
      </c>
      <c r="AX63" s="37">
        <f t="shared" si="157"/>
        <v>900000</v>
      </c>
      <c r="AY63" s="37">
        <f t="shared" si="55"/>
        <v>950000</v>
      </c>
      <c r="AZ63" s="37">
        <f t="shared" si="158"/>
        <v>127800</v>
      </c>
      <c r="BA63" s="37">
        <f t="shared" si="159"/>
        <v>999999</v>
      </c>
      <c r="BB63" s="37">
        <f t="shared" si="160"/>
        <v>1</v>
      </c>
      <c r="BC63" s="37">
        <f t="shared" si="161"/>
        <v>0</v>
      </c>
      <c r="BD63" s="37">
        <f t="shared" si="127"/>
        <v>0</v>
      </c>
      <c r="BE63" s="37">
        <f t="shared" si="162"/>
        <v>0</v>
      </c>
      <c r="BF63" s="37">
        <f t="shared" si="163"/>
        <v>0</v>
      </c>
      <c r="BG63" s="38">
        <f t="shared" si="249"/>
        <v>7</v>
      </c>
      <c r="BH63" s="39"/>
      <c r="BI63" s="39"/>
      <c r="BJ63" s="40"/>
      <c r="BK63" s="41"/>
      <c r="BL63" s="41"/>
      <c r="BM63" s="41"/>
      <c r="BN63" s="38">
        <f t="shared" si="164"/>
        <v>0.14199999999999999</v>
      </c>
      <c r="BO63" s="44">
        <f>12</f>
        <v>12</v>
      </c>
      <c r="BP63" s="37">
        <f t="shared" si="165"/>
        <v>0</v>
      </c>
      <c r="BQ63" s="37"/>
      <c r="BR63" s="37">
        <f t="shared" si="166"/>
        <v>0</v>
      </c>
      <c r="BS63" s="37">
        <f t="shared" si="167"/>
        <v>0</v>
      </c>
      <c r="BT63" s="43">
        <f t="shared" si="168"/>
        <v>1</v>
      </c>
      <c r="BU63" s="41">
        <f t="shared" si="169"/>
        <v>0</v>
      </c>
      <c r="BV63" s="37">
        <f t="shared" si="170"/>
        <v>1</v>
      </c>
      <c r="BW63" s="37">
        <f t="shared" si="253"/>
        <v>999999</v>
      </c>
      <c r="BX63" s="37" t="str">
        <f t="shared" si="126"/>
        <v/>
      </c>
      <c r="BZ63" s="35" t="str">
        <f t="shared" si="171"/>
        <v>令和56年分</v>
      </c>
      <c r="CA63" s="35">
        <f t="shared" si="113"/>
        <v>2074</v>
      </c>
      <c r="CB63" s="36">
        <f t="shared" si="114"/>
        <v>1000000</v>
      </c>
      <c r="CC63" s="37">
        <f t="shared" si="172"/>
        <v>1000000</v>
      </c>
      <c r="CD63" s="37">
        <f t="shared" si="173"/>
        <v>999999</v>
      </c>
      <c r="CE63" s="37">
        <f t="shared" si="174"/>
        <v>143000</v>
      </c>
      <c r="CF63" s="37">
        <f t="shared" si="175"/>
        <v>999999</v>
      </c>
      <c r="CG63" s="37">
        <f t="shared" si="176"/>
        <v>1</v>
      </c>
      <c r="CH63" s="37">
        <f t="shared" si="177"/>
        <v>0</v>
      </c>
      <c r="CI63" s="37"/>
      <c r="CJ63" s="37"/>
      <c r="CK63" s="37">
        <f t="shared" si="178"/>
        <v>0</v>
      </c>
      <c r="CL63" s="38">
        <f t="shared" si="179"/>
        <v>7</v>
      </c>
      <c r="CM63" s="39"/>
      <c r="CN63" s="39"/>
      <c r="CO63" s="40"/>
      <c r="CP63" s="41"/>
      <c r="CQ63" s="41"/>
      <c r="CR63" s="41"/>
      <c r="CS63" s="38">
        <f t="shared" si="180"/>
        <v>0.14299999999999999</v>
      </c>
      <c r="CT63" s="44">
        <f>12</f>
        <v>12</v>
      </c>
      <c r="CU63" s="37">
        <f t="shared" si="181"/>
        <v>0</v>
      </c>
      <c r="CV63" s="37"/>
      <c r="CW63" s="37">
        <f t="shared" si="182"/>
        <v>0</v>
      </c>
      <c r="CX63" s="37">
        <f t="shared" si="183"/>
        <v>0</v>
      </c>
      <c r="CY63" s="43">
        <f t="shared" si="184"/>
        <v>1</v>
      </c>
      <c r="CZ63" s="41">
        <f t="shared" si="185"/>
        <v>0</v>
      </c>
      <c r="DA63" s="37">
        <f t="shared" si="186"/>
        <v>1</v>
      </c>
      <c r="DB63" s="37">
        <f t="shared" si="254"/>
        <v>999999</v>
      </c>
      <c r="DC63" s="37"/>
      <c r="DE63" s="35" t="str">
        <f t="shared" si="187"/>
        <v>令和56年分</v>
      </c>
      <c r="DF63" s="35">
        <f t="shared" si="115"/>
        <v>2074</v>
      </c>
      <c r="DG63" s="36">
        <f t="shared" si="116"/>
        <v>1000000</v>
      </c>
      <c r="DH63" s="37">
        <f t="shared" si="188"/>
        <v>1000000</v>
      </c>
      <c r="DI63" s="37">
        <f t="shared" si="69"/>
        <v>950000</v>
      </c>
      <c r="DJ63" s="37">
        <f t="shared" si="189"/>
        <v>1</v>
      </c>
      <c r="DK63" s="37">
        <f t="shared" si="190"/>
        <v>999999</v>
      </c>
      <c r="DL63" s="37">
        <f t="shared" si="191"/>
        <v>1</v>
      </c>
      <c r="DM63" s="37">
        <f t="shared" si="192"/>
        <v>0</v>
      </c>
      <c r="DN63" s="37">
        <f t="shared" si="130"/>
        <v>0</v>
      </c>
      <c r="DO63" s="37">
        <f t="shared" si="193"/>
        <v>0</v>
      </c>
      <c r="DP63" s="37">
        <f t="shared" si="194"/>
        <v>0</v>
      </c>
      <c r="DQ63" s="38">
        <f t="shared" si="195"/>
        <v>7</v>
      </c>
      <c r="DR63" s="39"/>
      <c r="DS63" s="39"/>
      <c r="DT63" s="40"/>
      <c r="DU63" s="41"/>
      <c r="DV63" s="41"/>
      <c r="DW63" s="41"/>
      <c r="DX63" s="38">
        <f t="shared" si="196"/>
        <v>0.28000000000000003</v>
      </c>
      <c r="DY63" s="44">
        <f>12</f>
        <v>12</v>
      </c>
      <c r="DZ63" s="37">
        <f t="shared" si="197"/>
        <v>0</v>
      </c>
      <c r="EA63" s="37"/>
      <c r="EB63" s="37">
        <f t="shared" si="198"/>
        <v>0</v>
      </c>
      <c r="EC63" s="37">
        <f t="shared" si="199"/>
        <v>0</v>
      </c>
      <c r="ED63" s="43">
        <f t="shared" si="200"/>
        <v>1</v>
      </c>
      <c r="EE63" s="41">
        <f t="shared" si="201"/>
        <v>0</v>
      </c>
      <c r="EF63" s="37">
        <f t="shared" si="202"/>
        <v>1</v>
      </c>
      <c r="EG63" s="37">
        <f t="shared" si="255"/>
        <v>999999</v>
      </c>
      <c r="EH63" s="37" t="str">
        <f t="shared" si="128"/>
        <v/>
      </c>
      <c r="EJ63" s="35" t="str">
        <f t="shared" si="203"/>
        <v>令和56年分</v>
      </c>
      <c r="EK63" s="35">
        <f t="shared" si="117"/>
        <v>2074</v>
      </c>
      <c r="EL63" s="36">
        <f t="shared" si="118"/>
        <v>1000000</v>
      </c>
      <c r="EM63" s="37">
        <f t="shared" si="204"/>
        <v>1000000</v>
      </c>
      <c r="EN63" s="37">
        <f t="shared" si="205"/>
        <v>999999</v>
      </c>
      <c r="EO63" s="37">
        <f t="shared" si="206"/>
        <v>1</v>
      </c>
      <c r="EP63" s="37">
        <f t="shared" si="207"/>
        <v>999999</v>
      </c>
      <c r="EQ63" s="37">
        <f t="shared" si="208"/>
        <v>1</v>
      </c>
      <c r="ER63" s="37">
        <f t="shared" si="209"/>
        <v>0</v>
      </c>
      <c r="ES63" s="37">
        <f t="shared" si="210"/>
        <v>109913</v>
      </c>
      <c r="ET63" s="37">
        <f t="shared" si="211"/>
        <v>54957</v>
      </c>
      <c r="EU63" s="37">
        <f t="shared" si="212"/>
        <v>0</v>
      </c>
      <c r="EV63" s="38">
        <f t="shared" si="213"/>
        <v>7</v>
      </c>
      <c r="EW63" s="39">
        <f t="shared" si="214"/>
        <v>0.35699999999999998</v>
      </c>
      <c r="EX63" s="39">
        <f t="shared" si="215"/>
        <v>0.5</v>
      </c>
      <c r="EY63" s="40">
        <f t="shared" si="216"/>
        <v>5.4960000000000002E-2</v>
      </c>
      <c r="EZ63" s="41">
        <f t="shared" si="217"/>
        <v>54960</v>
      </c>
      <c r="FA63" s="41" t="str">
        <f t="shared" si="218"/>
        <v>改定</v>
      </c>
      <c r="FB63" s="41"/>
      <c r="FC63" s="45">
        <f t="shared" si="219"/>
        <v>0.5</v>
      </c>
      <c r="FD63" s="44">
        <f>12</f>
        <v>12</v>
      </c>
      <c r="FE63" s="37">
        <f t="shared" si="220"/>
        <v>0</v>
      </c>
      <c r="FF63" s="37"/>
      <c r="FG63" s="37">
        <f t="shared" si="221"/>
        <v>0</v>
      </c>
      <c r="FH63" s="37">
        <f t="shared" si="222"/>
        <v>0</v>
      </c>
      <c r="FI63" s="43">
        <f t="shared" si="223"/>
        <v>1</v>
      </c>
      <c r="FJ63" s="41">
        <f t="shared" si="224"/>
        <v>0</v>
      </c>
      <c r="FK63" s="37">
        <f t="shared" si="225"/>
        <v>1</v>
      </c>
      <c r="FL63" s="37">
        <f t="shared" si="256"/>
        <v>999999</v>
      </c>
      <c r="FM63" s="37"/>
      <c r="FO63" s="35" t="str">
        <f t="shared" si="226"/>
        <v>令和56年分</v>
      </c>
      <c r="FP63" s="35">
        <f t="shared" si="119"/>
        <v>2074</v>
      </c>
      <c r="FQ63" s="36">
        <f t="shared" si="120"/>
        <v>1000000</v>
      </c>
      <c r="FR63" s="37">
        <f t="shared" si="227"/>
        <v>1000000</v>
      </c>
      <c r="FS63" s="37">
        <f t="shared" si="228"/>
        <v>999999</v>
      </c>
      <c r="FT63" s="37">
        <f t="shared" si="229"/>
        <v>1</v>
      </c>
      <c r="FU63" s="37">
        <f t="shared" si="230"/>
        <v>999999</v>
      </c>
      <c r="FV63" s="37">
        <f t="shared" si="231"/>
        <v>1</v>
      </c>
      <c r="FW63" s="37">
        <f t="shared" si="232"/>
        <v>0</v>
      </c>
      <c r="FX63" s="37">
        <f t="shared" si="233"/>
        <v>259891</v>
      </c>
      <c r="FY63" s="37">
        <f t="shared" si="234"/>
        <v>86804</v>
      </c>
      <c r="FZ63" s="37">
        <f t="shared" si="235"/>
        <v>0</v>
      </c>
      <c r="GA63" s="38">
        <f t="shared" si="236"/>
        <v>7</v>
      </c>
      <c r="GB63" s="39">
        <f t="shared" si="44"/>
        <v>0.28599999999999998</v>
      </c>
      <c r="GC63" s="39">
        <f t="shared" si="237"/>
        <v>0.33400000000000002</v>
      </c>
      <c r="GD63" s="40">
        <f t="shared" si="238"/>
        <v>8.6800000000000002E-2</v>
      </c>
      <c r="GE63" s="41">
        <f t="shared" si="239"/>
        <v>86800</v>
      </c>
      <c r="GF63" s="41" t="str">
        <f t="shared" si="240"/>
        <v>改定</v>
      </c>
      <c r="GG63" s="41"/>
      <c r="GH63" s="45">
        <f t="shared" si="241"/>
        <v>0.33400000000000002</v>
      </c>
      <c r="GI63" s="44">
        <f>12</f>
        <v>12</v>
      </c>
      <c r="GJ63" s="37">
        <f t="shared" si="242"/>
        <v>0</v>
      </c>
      <c r="GK63" s="37"/>
      <c r="GL63" s="37">
        <f t="shared" si="243"/>
        <v>0</v>
      </c>
      <c r="GM63" s="37">
        <f t="shared" si="244"/>
        <v>0</v>
      </c>
      <c r="GN63" s="43">
        <f t="shared" si="245"/>
        <v>1</v>
      </c>
      <c r="GO63" s="41">
        <f t="shared" si="246"/>
        <v>0</v>
      </c>
      <c r="GP63" s="37">
        <f t="shared" si="247"/>
        <v>1</v>
      </c>
      <c r="GQ63" s="37">
        <f t="shared" si="257"/>
        <v>999999</v>
      </c>
      <c r="GR63" s="37"/>
    </row>
    <row r="64" spans="2:200" ht="15" customHeight="1">
      <c r="B64" s="81">
        <v>57</v>
      </c>
      <c r="C64" s="82" t="str">
        <f t="shared" si="248"/>
        <v>令和57年分</v>
      </c>
      <c r="D64" s="41">
        <f ca="1">OFFSET(S64,VLOOKUP($L$3,各種設定!$E$2:$F$8,2,FALSE),VLOOKUP($L$3,各種設定!$E$2:$G$8,3,FALSE))</f>
        <v>1000000</v>
      </c>
      <c r="E64" s="41">
        <f ca="1">OFFSET(AB64,VLOOKUP($L$3,各種設定!$E$2:$F$8,2,FALSE),VLOOKUP($L$3,各種設定!$E$2:$G$8,3,FALSE))</f>
        <v>7</v>
      </c>
      <c r="F64" s="45">
        <f ca="1">OFFSET(AI64,VLOOKUP($L$3,各種設定!$E$2:$F$8,2,FALSE),VLOOKUP($L$3,各種設定!$E$2:$G$8,3,FALSE))</f>
        <v>0.14299999999999999</v>
      </c>
      <c r="G64" s="41">
        <f ca="1">OFFSET(AJ64,VLOOKUP($L$3,各種設定!$E$2:$F$8,2,FALSE),VLOOKUP($L$3,各種設定!$E$2:$G$8,3,FALSE))</f>
        <v>12</v>
      </c>
      <c r="H64" s="41">
        <f ca="1">OFFSET(AK64,VLOOKUP($L$3,各種設定!$E$2:$F$8,2,FALSE),VLOOKUP($L$3,各種設定!$E$2:$G$8,3,FALSE))</f>
        <v>0</v>
      </c>
      <c r="I64" s="78"/>
      <c r="J64" s="41">
        <f ca="1">OFFSET(AN64,VLOOKUP($L$3,各種設定!$E$2:$F$8,2,FALSE),VLOOKUP($L$3,各種設定!$E$2:$G$8,3,FALSE))</f>
        <v>0</v>
      </c>
      <c r="K64" s="83">
        <f t="shared" si="110"/>
        <v>1</v>
      </c>
      <c r="L64" s="41">
        <f ca="1">OFFSET(AP64,VLOOKUP($L$3,各種設定!$E$2:$F$8,2,FALSE),VLOOKUP($L$3,各種設定!$E$2:$G$8,3,FALSE))</f>
        <v>0</v>
      </c>
      <c r="M64" s="41">
        <f ca="1">OFFSET(AQ64,VLOOKUP($L$3,各種設定!$E$2:$F$8,2,FALSE),VLOOKUP($L$3,各種設定!$E$2:$G$8,3,FALSE))</f>
        <v>1</v>
      </c>
      <c r="N64" s="84">
        <f ca="1">OFFSET(AS64,VLOOKUP($L$3,各種設定!$E$2:$F$8,2,FALSE),VLOOKUP($L$3,各種設定!$E$2:$G$8,3,FALSE))</f>
        <v>0</v>
      </c>
      <c r="P64" s="35" t="str">
        <f t="shared" si="151"/>
        <v>令和57年分</v>
      </c>
      <c r="Q64" s="35">
        <f t="shared" si="121"/>
        <v>2075</v>
      </c>
      <c r="R64" s="36">
        <f t="shared" si="250"/>
        <v>1000000</v>
      </c>
      <c r="S64" s="37">
        <f t="shared" si="251"/>
        <v>1000000</v>
      </c>
      <c r="T64" s="37">
        <f t="shared" si="152"/>
        <v>999999</v>
      </c>
      <c r="U64" s="38"/>
      <c r="V64" s="37">
        <f t="shared" si="153"/>
        <v>999999</v>
      </c>
      <c r="W64" s="37">
        <f t="shared" si="154"/>
        <v>1</v>
      </c>
      <c r="X64" s="38"/>
      <c r="Y64" s="38"/>
      <c r="Z64" s="38"/>
      <c r="AA64" s="38"/>
      <c r="AB64" s="38"/>
      <c r="AC64" s="39"/>
      <c r="AD64" s="39"/>
      <c r="AE64" s="40"/>
      <c r="AF64" s="41"/>
      <c r="AG64" s="41"/>
      <c r="AH64" s="41"/>
      <c r="AI64" s="38"/>
      <c r="AJ64" s="38"/>
      <c r="AK64" s="38"/>
      <c r="AL64" s="38"/>
      <c r="AM64" s="38"/>
      <c r="AN64" s="38"/>
      <c r="AO64" s="38"/>
      <c r="AP64" s="38"/>
      <c r="AQ64" s="37">
        <f t="shared" si="155"/>
        <v>1</v>
      </c>
      <c r="AR64" s="37">
        <f t="shared" si="252"/>
        <v>999999</v>
      </c>
      <c r="AS64" s="38"/>
      <c r="AU64" s="35" t="str">
        <f t="shared" si="156"/>
        <v>令和57年分</v>
      </c>
      <c r="AV64" s="35">
        <f t="shared" si="144"/>
        <v>2075</v>
      </c>
      <c r="AW64" s="36">
        <f t="shared" si="145"/>
        <v>1000000</v>
      </c>
      <c r="AX64" s="37">
        <f t="shared" si="157"/>
        <v>900000</v>
      </c>
      <c r="AY64" s="37">
        <f t="shared" si="55"/>
        <v>950000</v>
      </c>
      <c r="AZ64" s="37">
        <f t="shared" si="158"/>
        <v>127800</v>
      </c>
      <c r="BA64" s="37">
        <f t="shared" si="159"/>
        <v>999999</v>
      </c>
      <c r="BB64" s="37">
        <f t="shared" si="160"/>
        <v>1</v>
      </c>
      <c r="BC64" s="37">
        <f t="shared" si="161"/>
        <v>0</v>
      </c>
      <c r="BD64" s="37">
        <f t="shared" si="127"/>
        <v>0</v>
      </c>
      <c r="BE64" s="37">
        <f t="shared" si="162"/>
        <v>0</v>
      </c>
      <c r="BF64" s="37">
        <f t="shared" si="163"/>
        <v>0</v>
      </c>
      <c r="BG64" s="38">
        <f t="shared" si="249"/>
        <v>7</v>
      </c>
      <c r="BH64" s="39"/>
      <c r="BI64" s="39"/>
      <c r="BJ64" s="40"/>
      <c r="BK64" s="41"/>
      <c r="BL64" s="41"/>
      <c r="BM64" s="41"/>
      <c r="BN64" s="38">
        <f t="shared" si="164"/>
        <v>0.14199999999999999</v>
      </c>
      <c r="BO64" s="44">
        <f>12</f>
        <v>12</v>
      </c>
      <c r="BP64" s="37">
        <f t="shared" si="165"/>
        <v>0</v>
      </c>
      <c r="BQ64" s="37"/>
      <c r="BR64" s="37">
        <f t="shared" si="166"/>
        <v>0</v>
      </c>
      <c r="BS64" s="37">
        <f t="shared" si="167"/>
        <v>0</v>
      </c>
      <c r="BT64" s="43">
        <f t="shared" si="168"/>
        <v>1</v>
      </c>
      <c r="BU64" s="41">
        <f t="shared" si="169"/>
        <v>0</v>
      </c>
      <c r="BV64" s="37">
        <f t="shared" si="170"/>
        <v>1</v>
      </c>
      <c r="BW64" s="37">
        <f t="shared" si="253"/>
        <v>999999</v>
      </c>
      <c r="BX64" s="37" t="str">
        <f t="shared" si="126"/>
        <v/>
      </c>
      <c r="BZ64" s="35" t="str">
        <f t="shared" si="171"/>
        <v>令和57年分</v>
      </c>
      <c r="CA64" s="35">
        <f t="shared" si="113"/>
        <v>2075</v>
      </c>
      <c r="CB64" s="36">
        <f t="shared" si="114"/>
        <v>1000000</v>
      </c>
      <c r="CC64" s="37">
        <f t="shared" si="172"/>
        <v>1000000</v>
      </c>
      <c r="CD64" s="37">
        <f t="shared" si="173"/>
        <v>999999</v>
      </c>
      <c r="CE64" s="37">
        <f t="shared" si="174"/>
        <v>143000</v>
      </c>
      <c r="CF64" s="37">
        <f t="shared" si="175"/>
        <v>999999</v>
      </c>
      <c r="CG64" s="37">
        <f t="shared" si="176"/>
        <v>1</v>
      </c>
      <c r="CH64" s="37">
        <f t="shared" si="177"/>
        <v>0</v>
      </c>
      <c r="CI64" s="37"/>
      <c r="CJ64" s="37"/>
      <c r="CK64" s="37">
        <f t="shared" si="178"/>
        <v>0</v>
      </c>
      <c r="CL64" s="38">
        <f t="shared" si="179"/>
        <v>7</v>
      </c>
      <c r="CM64" s="39"/>
      <c r="CN64" s="39"/>
      <c r="CO64" s="40"/>
      <c r="CP64" s="41"/>
      <c r="CQ64" s="41"/>
      <c r="CR64" s="41"/>
      <c r="CS64" s="38">
        <f t="shared" si="180"/>
        <v>0.14299999999999999</v>
      </c>
      <c r="CT64" s="44">
        <f>12</f>
        <v>12</v>
      </c>
      <c r="CU64" s="37">
        <f t="shared" si="181"/>
        <v>0</v>
      </c>
      <c r="CV64" s="37"/>
      <c r="CW64" s="37">
        <f t="shared" si="182"/>
        <v>0</v>
      </c>
      <c r="CX64" s="37">
        <f t="shared" si="183"/>
        <v>0</v>
      </c>
      <c r="CY64" s="43">
        <f t="shared" si="184"/>
        <v>1</v>
      </c>
      <c r="CZ64" s="41">
        <f t="shared" si="185"/>
        <v>0</v>
      </c>
      <c r="DA64" s="37">
        <f t="shared" si="186"/>
        <v>1</v>
      </c>
      <c r="DB64" s="37">
        <f t="shared" si="254"/>
        <v>999999</v>
      </c>
      <c r="DC64" s="37"/>
      <c r="DE64" s="35" t="str">
        <f t="shared" si="187"/>
        <v>令和57年分</v>
      </c>
      <c r="DF64" s="35">
        <f t="shared" si="115"/>
        <v>2075</v>
      </c>
      <c r="DG64" s="36">
        <f t="shared" si="116"/>
        <v>1000000</v>
      </c>
      <c r="DH64" s="37">
        <f t="shared" si="188"/>
        <v>1000000</v>
      </c>
      <c r="DI64" s="37">
        <f t="shared" si="69"/>
        <v>950000</v>
      </c>
      <c r="DJ64" s="37">
        <f t="shared" si="189"/>
        <v>1</v>
      </c>
      <c r="DK64" s="37">
        <f t="shared" si="190"/>
        <v>999999</v>
      </c>
      <c r="DL64" s="37">
        <f t="shared" si="191"/>
        <v>1</v>
      </c>
      <c r="DM64" s="37">
        <f t="shared" si="192"/>
        <v>0</v>
      </c>
      <c r="DN64" s="37">
        <f t="shared" si="130"/>
        <v>0</v>
      </c>
      <c r="DO64" s="37">
        <f t="shared" si="193"/>
        <v>0</v>
      </c>
      <c r="DP64" s="37">
        <f t="shared" si="194"/>
        <v>0</v>
      </c>
      <c r="DQ64" s="38">
        <f t="shared" si="195"/>
        <v>7</v>
      </c>
      <c r="DR64" s="39"/>
      <c r="DS64" s="39"/>
      <c r="DT64" s="40"/>
      <c r="DU64" s="41"/>
      <c r="DV64" s="41"/>
      <c r="DW64" s="41"/>
      <c r="DX64" s="38">
        <f t="shared" si="196"/>
        <v>0.28000000000000003</v>
      </c>
      <c r="DY64" s="44">
        <f>12</f>
        <v>12</v>
      </c>
      <c r="DZ64" s="37">
        <f t="shared" si="197"/>
        <v>0</v>
      </c>
      <c r="EA64" s="37"/>
      <c r="EB64" s="37">
        <f t="shared" si="198"/>
        <v>0</v>
      </c>
      <c r="EC64" s="37">
        <f t="shared" si="199"/>
        <v>0</v>
      </c>
      <c r="ED64" s="43">
        <f t="shared" si="200"/>
        <v>1</v>
      </c>
      <c r="EE64" s="41">
        <f t="shared" si="201"/>
        <v>0</v>
      </c>
      <c r="EF64" s="37">
        <f t="shared" si="202"/>
        <v>1</v>
      </c>
      <c r="EG64" s="37">
        <f t="shared" si="255"/>
        <v>999999</v>
      </c>
      <c r="EH64" s="37" t="str">
        <f t="shared" si="128"/>
        <v/>
      </c>
      <c r="EJ64" s="35" t="str">
        <f t="shared" si="203"/>
        <v>令和57年分</v>
      </c>
      <c r="EK64" s="35">
        <f t="shared" si="117"/>
        <v>2075</v>
      </c>
      <c r="EL64" s="36">
        <f t="shared" si="118"/>
        <v>1000000</v>
      </c>
      <c r="EM64" s="37">
        <f t="shared" si="204"/>
        <v>1000000</v>
      </c>
      <c r="EN64" s="37">
        <f t="shared" si="205"/>
        <v>999999</v>
      </c>
      <c r="EO64" s="37">
        <f t="shared" si="206"/>
        <v>1</v>
      </c>
      <c r="EP64" s="37">
        <f t="shared" si="207"/>
        <v>999999</v>
      </c>
      <c r="EQ64" s="37">
        <f t="shared" si="208"/>
        <v>1</v>
      </c>
      <c r="ER64" s="37">
        <f t="shared" si="209"/>
        <v>0</v>
      </c>
      <c r="ES64" s="37">
        <f t="shared" si="210"/>
        <v>109913</v>
      </c>
      <c r="ET64" s="37">
        <f t="shared" si="211"/>
        <v>54957</v>
      </c>
      <c r="EU64" s="37">
        <f t="shared" si="212"/>
        <v>0</v>
      </c>
      <c r="EV64" s="38">
        <f t="shared" si="213"/>
        <v>7</v>
      </c>
      <c r="EW64" s="39">
        <f t="shared" si="214"/>
        <v>0.35699999999999998</v>
      </c>
      <c r="EX64" s="39">
        <f t="shared" si="215"/>
        <v>0.5</v>
      </c>
      <c r="EY64" s="40">
        <f t="shared" si="216"/>
        <v>5.4960000000000002E-2</v>
      </c>
      <c r="EZ64" s="41">
        <f t="shared" si="217"/>
        <v>54960</v>
      </c>
      <c r="FA64" s="41" t="str">
        <f t="shared" si="218"/>
        <v>改定</v>
      </c>
      <c r="FB64" s="41"/>
      <c r="FC64" s="45">
        <f t="shared" si="219"/>
        <v>0.5</v>
      </c>
      <c r="FD64" s="44">
        <f>12</f>
        <v>12</v>
      </c>
      <c r="FE64" s="37">
        <f t="shared" si="220"/>
        <v>0</v>
      </c>
      <c r="FF64" s="37"/>
      <c r="FG64" s="37">
        <f t="shared" si="221"/>
        <v>0</v>
      </c>
      <c r="FH64" s="37">
        <f t="shared" si="222"/>
        <v>0</v>
      </c>
      <c r="FI64" s="43">
        <f t="shared" si="223"/>
        <v>1</v>
      </c>
      <c r="FJ64" s="41">
        <f t="shared" si="224"/>
        <v>0</v>
      </c>
      <c r="FK64" s="37">
        <f t="shared" si="225"/>
        <v>1</v>
      </c>
      <c r="FL64" s="37">
        <f t="shared" si="256"/>
        <v>999999</v>
      </c>
      <c r="FM64" s="37"/>
      <c r="FO64" s="35" t="str">
        <f t="shared" si="226"/>
        <v>令和57年分</v>
      </c>
      <c r="FP64" s="35">
        <f t="shared" si="119"/>
        <v>2075</v>
      </c>
      <c r="FQ64" s="36">
        <f t="shared" si="120"/>
        <v>1000000</v>
      </c>
      <c r="FR64" s="37">
        <f t="shared" si="227"/>
        <v>1000000</v>
      </c>
      <c r="FS64" s="37">
        <f t="shared" si="228"/>
        <v>999999</v>
      </c>
      <c r="FT64" s="37">
        <f t="shared" si="229"/>
        <v>1</v>
      </c>
      <c r="FU64" s="37">
        <f t="shared" si="230"/>
        <v>999999</v>
      </c>
      <c r="FV64" s="37">
        <f t="shared" si="231"/>
        <v>1</v>
      </c>
      <c r="FW64" s="37">
        <f t="shared" si="232"/>
        <v>0</v>
      </c>
      <c r="FX64" s="37">
        <f t="shared" si="233"/>
        <v>259891</v>
      </c>
      <c r="FY64" s="37">
        <f t="shared" si="234"/>
        <v>86804</v>
      </c>
      <c r="FZ64" s="37">
        <f t="shared" si="235"/>
        <v>0</v>
      </c>
      <c r="GA64" s="38">
        <f t="shared" si="236"/>
        <v>7</v>
      </c>
      <c r="GB64" s="39">
        <f t="shared" si="44"/>
        <v>0.28599999999999998</v>
      </c>
      <c r="GC64" s="39">
        <f t="shared" si="237"/>
        <v>0.33400000000000002</v>
      </c>
      <c r="GD64" s="40">
        <f t="shared" si="238"/>
        <v>8.6800000000000002E-2</v>
      </c>
      <c r="GE64" s="41">
        <f t="shared" si="239"/>
        <v>86800</v>
      </c>
      <c r="GF64" s="41" t="str">
        <f t="shared" si="240"/>
        <v>改定</v>
      </c>
      <c r="GG64" s="41"/>
      <c r="GH64" s="45">
        <f t="shared" si="241"/>
        <v>0.33400000000000002</v>
      </c>
      <c r="GI64" s="44">
        <f>12</f>
        <v>12</v>
      </c>
      <c r="GJ64" s="37">
        <f t="shared" si="242"/>
        <v>0</v>
      </c>
      <c r="GK64" s="37"/>
      <c r="GL64" s="37">
        <f t="shared" si="243"/>
        <v>0</v>
      </c>
      <c r="GM64" s="37">
        <f t="shared" si="244"/>
        <v>0</v>
      </c>
      <c r="GN64" s="43">
        <f t="shared" si="245"/>
        <v>1</v>
      </c>
      <c r="GO64" s="41">
        <f t="shared" si="246"/>
        <v>0</v>
      </c>
      <c r="GP64" s="37">
        <f t="shared" si="247"/>
        <v>1</v>
      </c>
      <c r="GQ64" s="37">
        <f t="shared" si="257"/>
        <v>999999</v>
      </c>
      <c r="GR64" s="37"/>
    </row>
    <row r="65" spans="2:200" ht="15" customHeight="1">
      <c r="B65" s="81">
        <v>58</v>
      </c>
      <c r="C65" s="82" t="str">
        <f t="shared" si="248"/>
        <v>令和58年分</v>
      </c>
      <c r="D65" s="41">
        <f ca="1">OFFSET(S65,VLOOKUP($L$3,各種設定!$E$2:$F$8,2,FALSE),VLOOKUP($L$3,各種設定!$E$2:$G$8,3,FALSE))</f>
        <v>1000000</v>
      </c>
      <c r="E65" s="41">
        <f ca="1">OFFSET(AB65,VLOOKUP($L$3,各種設定!$E$2:$F$8,2,FALSE),VLOOKUP($L$3,各種設定!$E$2:$G$8,3,FALSE))</f>
        <v>7</v>
      </c>
      <c r="F65" s="45">
        <f ca="1">OFFSET(AI65,VLOOKUP($L$3,各種設定!$E$2:$F$8,2,FALSE),VLOOKUP($L$3,各種設定!$E$2:$G$8,3,FALSE))</f>
        <v>0.14299999999999999</v>
      </c>
      <c r="G65" s="41">
        <f ca="1">OFFSET(AJ65,VLOOKUP($L$3,各種設定!$E$2:$F$8,2,FALSE),VLOOKUP($L$3,各種設定!$E$2:$G$8,3,FALSE))</f>
        <v>12</v>
      </c>
      <c r="H65" s="41">
        <f ca="1">OFFSET(AK65,VLOOKUP($L$3,各種設定!$E$2:$F$8,2,FALSE),VLOOKUP($L$3,各種設定!$E$2:$G$8,3,FALSE))</f>
        <v>0</v>
      </c>
      <c r="I65" s="78"/>
      <c r="J65" s="41">
        <f ca="1">OFFSET(AN65,VLOOKUP($L$3,各種設定!$E$2:$F$8,2,FALSE),VLOOKUP($L$3,各種設定!$E$2:$G$8,3,FALSE))</f>
        <v>0</v>
      </c>
      <c r="K65" s="83">
        <f t="shared" si="110"/>
        <v>1</v>
      </c>
      <c r="L65" s="41">
        <f ca="1">OFFSET(AP65,VLOOKUP($L$3,各種設定!$E$2:$F$8,2,FALSE),VLOOKUP($L$3,各種設定!$E$2:$G$8,3,FALSE))</f>
        <v>0</v>
      </c>
      <c r="M65" s="41">
        <f ca="1">OFFSET(AQ65,VLOOKUP($L$3,各種設定!$E$2:$F$8,2,FALSE),VLOOKUP($L$3,各種設定!$E$2:$G$8,3,FALSE))</f>
        <v>1</v>
      </c>
      <c r="N65" s="84">
        <f ca="1">OFFSET(AS65,VLOOKUP($L$3,各種設定!$E$2:$F$8,2,FALSE),VLOOKUP($L$3,各種設定!$E$2:$G$8,3,FALSE))</f>
        <v>0</v>
      </c>
      <c r="P65" s="35" t="str">
        <f t="shared" si="151"/>
        <v>令和58年分</v>
      </c>
      <c r="Q65" s="35">
        <f t="shared" si="121"/>
        <v>2076</v>
      </c>
      <c r="R65" s="36">
        <f t="shared" si="250"/>
        <v>1000000</v>
      </c>
      <c r="S65" s="37">
        <f t="shared" si="251"/>
        <v>1000000</v>
      </c>
      <c r="T65" s="37">
        <f t="shared" si="152"/>
        <v>999999</v>
      </c>
      <c r="U65" s="38"/>
      <c r="V65" s="37">
        <f t="shared" si="153"/>
        <v>999999</v>
      </c>
      <c r="W65" s="37">
        <f t="shared" si="154"/>
        <v>1</v>
      </c>
      <c r="X65" s="38"/>
      <c r="Y65" s="38"/>
      <c r="Z65" s="38"/>
      <c r="AA65" s="38"/>
      <c r="AB65" s="38"/>
      <c r="AC65" s="39"/>
      <c r="AD65" s="39"/>
      <c r="AE65" s="40"/>
      <c r="AF65" s="41"/>
      <c r="AG65" s="41"/>
      <c r="AH65" s="41"/>
      <c r="AI65" s="38"/>
      <c r="AJ65" s="38"/>
      <c r="AK65" s="38"/>
      <c r="AL65" s="38"/>
      <c r="AM65" s="38"/>
      <c r="AN65" s="38"/>
      <c r="AO65" s="38"/>
      <c r="AP65" s="38"/>
      <c r="AQ65" s="37">
        <f t="shared" si="155"/>
        <v>1</v>
      </c>
      <c r="AR65" s="37">
        <f t="shared" si="252"/>
        <v>999999</v>
      </c>
      <c r="AS65" s="38"/>
      <c r="AU65" s="35" t="str">
        <f t="shared" si="156"/>
        <v>令和58年分</v>
      </c>
      <c r="AV65" s="35">
        <f t="shared" si="144"/>
        <v>2076</v>
      </c>
      <c r="AW65" s="36">
        <f t="shared" si="145"/>
        <v>1000000</v>
      </c>
      <c r="AX65" s="37">
        <f t="shared" si="157"/>
        <v>900000</v>
      </c>
      <c r="AY65" s="37">
        <f t="shared" si="55"/>
        <v>950000</v>
      </c>
      <c r="AZ65" s="37">
        <f t="shared" si="158"/>
        <v>127800</v>
      </c>
      <c r="BA65" s="37">
        <f t="shared" si="159"/>
        <v>999999</v>
      </c>
      <c r="BB65" s="37">
        <f t="shared" si="160"/>
        <v>1</v>
      </c>
      <c r="BC65" s="37">
        <f t="shared" si="161"/>
        <v>0</v>
      </c>
      <c r="BD65" s="37">
        <f t="shared" si="127"/>
        <v>0</v>
      </c>
      <c r="BE65" s="37">
        <f t="shared" si="162"/>
        <v>0</v>
      </c>
      <c r="BF65" s="37">
        <f t="shared" si="163"/>
        <v>0</v>
      </c>
      <c r="BG65" s="38">
        <f t="shared" si="249"/>
        <v>7</v>
      </c>
      <c r="BH65" s="39"/>
      <c r="BI65" s="39"/>
      <c r="BJ65" s="40"/>
      <c r="BK65" s="41"/>
      <c r="BL65" s="41"/>
      <c r="BM65" s="41"/>
      <c r="BN65" s="38">
        <f t="shared" si="164"/>
        <v>0.14199999999999999</v>
      </c>
      <c r="BO65" s="44">
        <f>12</f>
        <v>12</v>
      </c>
      <c r="BP65" s="37">
        <f t="shared" si="165"/>
        <v>0</v>
      </c>
      <c r="BQ65" s="37"/>
      <c r="BR65" s="37">
        <f t="shared" si="166"/>
        <v>0</v>
      </c>
      <c r="BS65" s="37">
        <f t="shared" si="167"/>
        <v>0</v>
      </c>
      <c r="BT65" s="43">
        <f t="shared" si="168"/>
        <v>1</v>
      </c>
      <c r="BU65" s="41">
        <f t="shared" si="169"/>
        <v>0</v>
      </c>
      <c r="BV65" s="37">
        <f t="shared" si="170"/>
        <v>1</v>
      </c>
      <c r="BW65" s="37">
        <f t="shared" si="253"/>
        <v>999999</v>
      </c>
      <c r="BX65" s="37" t="str">
        <f t="shared" si="126"/>
        <v/>
      </c>
      <c r="BZ65" s="35" t="str">
        <f t="shared" si="171"/>
        <v>令和58年分</v>
      </c>
      <c r="CA65" s="35">
        <f t="shared" si="113"/>
        <v>2076</v>
      </c>
      <c r="CB65" s="36">
        <f t="shared" si="114"/>
        <v>1000000</v>
      </c>
      <c r="CC65" s="37">
        <f t="shared" si="172"/>
        <v>1000000</v>
      </c>
      <c r="CD65" s="37">
        <f t="shared" si="173"/>
        <v>999999</v>
      </c>
      <c r="CE65" s="37">
        <f t="shared" si="174"/>
        <v>143000</v>
      </c>
      <c r="CF65" s="37">
        <f t="shared" si="175"/>
        <v>999999</v>
      </c>
      <c r="CG65" s="37">
        <f t="shared" si="176"/>
        <v>1</v>
      </c>
      <c r="CH65" s="37">
        <f t="shared" si="177"/>
        <v>0</v>
      </c>
      <c r="CI65" s="37"/>
      <c r="CJ65" s="37"/>
      <c r="CK65" s="37">
        <f t="shared" si="178"/>
        <v>0</v>
      </c>
      <c r="CL65" s="38">
        <f t="shared" si="179"/>
        <v>7</v>
      </c>
      <c r="CM65" s="39"/>
      <c r="CN65" s="39"/>
      <c r="CO65" s="40"/>
      <c r="CP65" s="41"/>
      <c r="CQ65" s="41"/>
      <c r="CR65" s="41"/>
      <c r="CS65" s="38">
        <f t="shared" si="180"/>
        <v>0.14299999999999999</v>
      </c>
      <c r="CT65" s="44">
        <f>12</f>
        <v>12</v>
      </c>
      <c r="CU65" s="37">
        <f t="shared" si="181"/>
        <v>0</v>
      </c>
      <c r="CV65" s="37"/>
      <c r="CW65" s="37">
        <f t="shared" si="182"/>
        <v>0</v>
      </c>
      <c r="CX65" s="37">
        <f t="shared" si="183"/>
        <v>0</v>
      </c>
      <c r="CY65" s="43">
        <f t="shared" si="184"/>
        <v>1</v>
      </c>
      <c r="CZ65" s="41">
        <f t="shared" si="185"/>
        <v>0</v>
      </c>
      <c r="DA65" s="37">
        <f t="shared" si="186"/>
        <v>1</v>
      </c>
      <c r="DB65" s="37">
        <f t="shared" si="254"/>
        <v>999999</v>
      </c>
      <c r="DC65" s="37"/>
      <c r="DE65" s="35" t="str">
        <f t="shared" si="187"/>
        <v>令和58年分</v>
      </c>
      <c r="DF65" s="35">
        <f t="shared" si="115"/>
        <v>2076</v>
      </c>
      <c r="DG65" s="36">
        <f t="shared" si="116"/>
        <v>1000000</v>
      </c>
      <c r="DH65" s="37">
        <f t="shared" si="188"/>
        <v>1000000</v>
      </c>
      <c r="DI65" s="37">
        <f t="shared" si="69"/>
        <v>950000</v>
      </c>
      <c r="DJ65" s="37">
        <f t="shared" si="189"/>
        <v>1</v>
      </c>
      <c r="DK65" s="37">
        <f t="shared" si="190"/>
        <v>999999</v>
      </c>
      <c r="DL65" s="37">
        <f t="shared" si="191"/>
        <v>1</v>
      </c>
      <c r="DM65" s="37">
        <f t="shared" si="192"/>
        <v>0</v>
      </c>
      <c r="DN65" s="37">
        <f t="shared" si="130"/>
        <v>0</v>
      </c>
      <c r="DO65" s="37">
        <f t="shared" si="193"/>
        <v>0</v>
      </c>
      <c r="DP65" s="37">
        <f t="shared" si="194"/>
        <v>0</v>
      </c>
      <c r="DQ65" s="38">
        <f t="shared" si="195"/>
        <v>7</v>
      </c>
      <c r="DR65" s="39"/>
      <c r="DS65" s="39"/>
      <c r="DT65" s="40"/>
      <c r="DU65" s="41"/>
      <c r="DV65" s="41"/>
      <c r="DW65" s="41"/>
      <c r="DX65" s="38">
        <f t="shared" si="196"/>
        <v>0.28000000000000003</v>
      </c>
      <c r="DY65" s="44">
        <f>12</f>
        <v>12</v>
      </c>
      <c r="DZ65" s="37">
        <f t="shared" si="197"/>
        <v>0</v>
      </c>
      <c r="EA65" s="37"/>
      <c r="EB65" s="37">
        <f t="shared" si="198"/>
        <v>0</v>
      </c>
      <c r="EC65" s="37">
        <f t="shared" si="199"/>
        <v>0</v>
      </c>
      <c r="ED65" s="43">
        <f t="shared" si="200"/>
        <v>1</v>
      </c>
      <c r="EE65" s="41">
        <f t="shared" si="201"/>
        <v>0</v>
      </c>
      <c r="EF65" s="37">
        <f t="shared" si="202"/>
        <v>1</v>
      </c>
      <c r="EG65" s="37">
        <f t="shared" si="255"/>
        <v>999999</v>
      </c>
      <c r="EH65" s="37" t="str">
        <f t="shared" si="128"/>
        <v/>
      </c>
      <c r="EJ65" s="35" t="str">
        <f t="shared" si="203"/>
        <v>令和58年分</v>
      </c>
      <c r="EK65" s="35">
        <f t="shared" si="117"/>
        <v>2076</v>
      </c>
      <c r="EL65" s="36">
        <f t="shared" si="118"/>
        <v>1000000</v>
      </c>
      <c r="EM65" s="37">
        <f t="shared" si="204"/>
        <v>1000000</v>
      </c>
      <c r="EN65" s="37">
        <f t="shared" si="205"/>
        <v>999999</v>
      </c>
      <c r="EO65" s="37">
        <f t="shared" si="206"/>
        <v>1</v>
      </c>
      <c r="EP65" s="37">
        <f t="shared" si="207"/>
        <v>999999</v>
      </c>
      <c r="EQ65" s="37">
        <f t="shared" si="208"/>
        <v>1</v>
      </c>
      <c r="ER65" s="37">
        <f t="shared" si="209"/>
        <v>0</v>
      </c>
      <c r="ES65" s="37">
        <f t="shared" si="210"/>
        <v>109913</v>
      </c>
      <c r="ET65" s="37">
        <f t="shared" si="211"/>
        <v>54957</v>
      </c>
      <c r="EU65" s="37">
        <f t="shared" si="212"/>
        <v>0</v>
      </c>
      <c r="EV65" s="38">
        <f t="shared" si="213"/>
        <v>7</v>
      </c>
      <c r="EW65" s="39">
        <f t="shared" si="214"/>
        <v>0.35699999999999998</v>
      </c>
      <c r="EX65" s="39">
        <f t="shared" si="215"/>
        <v>0.5</v>
      </c>
      <c r="EY65" s="40">
        <f t="shared" si="216"/>
        <v>5.4960000000000002E-2</v>
      </c>
      <c r="EZ65" s="41">
        <f t="shared" si="217"/>
        <v>54960</v>
      </c>
      <c r="FA65" s="41" t="str">
        <f t="shared" si="218"/>
        <v>改定</v>
      </c>
      <c r="FB65" s="41"/>
      <c r="FC65" s="45">
        <f t="shared" si="219"/>
        <v>0.5</v>
      </c>
      <c r="FD65" s="44">
        <f>12</f>
        <v>12</v>
      </c>
      <c r="FE65" s="37">
        <f t="shared" si="220"/>
        <v>0</v>
      </c>
      <c r="FF65" s="37"/>
      <c r="FG65" s="37">
        <f t="shared" si="221"/>
        <v>0</v>
      </c>
      <c r="FH65" s="37">
        <f t="shared" si="222"/>
        <v>0</v>
      </c>
      <c r="FI65" s="43">
        <f t="shared" si="223"/>
        <v>1</v>
      </c>
      <c r="FJ65" s="41">
        <f t="shared" si="224"/>
        <v>0</v>
      </c>
      <c r="FK65" s="37">
        <f t="shared" si="225"/>
        <v>1</v>
      </c>
      <c r="FL65" s="37">
        <f t="shared" si="256"/>
        <v>999999</v>
      </c>
      <c r="FM65" s="37"/>
      <c r="FO65" s="35" t="str">
        <f t="shared" si="226"/>
        <v>令和58年分</v>
      </c>
      <c r="FP65" s="35">
        <f t="shared" si="119"/>
        <v>2076</v>
      </c>
      <c r="FQ65" s="36">
        <f t="shared" si="120"/>
        <v>1000000</v>
      </c>
      <c r="FR65" s="37">
        <f t="shared" si="227"/>
        <v>1000000</v>
      </c>
      <c r="FS65" s="37">
        <f t="shared" si="228"/>
        <v>999999</v>
      </c>
      <c r="FT65" s="37">
        <f t="shared" si="229"/>
        <v>1</v>
      </c>
      <c r="FU65" s="37">
        <f t="shared" si="230"/>
        <v>999999</v>
      </c>
      <c r="FV65" s="37">
        <f t="shared" si="231"/>
        <v>1</v>
      </c>
      <c r="FW65" s="37">
        <f t="shared" si="232"/>
        <v>0</v>
      </c>
      <c r="FX65" s="37">
        <f t="shared" si="233"/>
        <v>259891</v>
      </c>
      <c r="FY65" s="37">
        <f t="shared" si="234"/>
        <v>86804</v>
      </c>
      <c r="FZ65" s="37">
        <f t="shared" si="235"/>
        <v>0</v>
      </c>
      <c r="GA65" s="38">
        <f t="shared" si="236"/>
        <v>7</v>
      </c>
      <c r="GB65" s="39">
        <f t="shared" si="44"/>
        <v>0.28599999999999998</v>
      </c>
      <c r="GC65" s="39">
        <f t="shared" si="237"/>
        <v>0.33400000000000002</v>
      </c>
      <c r="GD65" s="40">
        <f t="shared" si="238"/>
        <v>8.6800000000000002E-2</v>
      </c>
      <c r="GE65" s="41">
        <f t="shared" si="239"/>
        <v>86800</v>
      </c>
      <c r="GF65" s="41" t="str">
        <f t="shared" si="240"/>
        <v>改定</v>
      </c>
      <c r="GG65" s="41"/>
      <c r="GH65" s="45">
        <f t="shared" si="241"/>
        <v>0.33400000000000002</v>
      </c>
      <c r="GI65" s="44">
        <f>12</f>
        <v>12</v>
      </c>
      <c r="GJ65" s="37">
        <f t="shared" si="242"/>
        <v>0</v>
      </c>
      <c r="GK65" s="37"/>
      <c r="GL65" s="37">
        <f t="shared" si="243"/>
        <v>0</v>
      </c>
      <c r="GM65" s="37">
        <f t="shared" si="244"/>
        <v>0</v>
      </c>
      <c r="GN65" s="43">
        <f t="shared" si="245"/>
        <v>1</v>
      </c>
      <c r="GO65" s="41">
        <f t="shared" si="246"/>
        <v>0</v>
      </c>
      <c r="GP65" s="37">
        <f t="shared" si="247"/>
        <v>1</v>
      </c>
      <c r="GQ65" s="37">
        <f t="shared" si="257"/>
        <v>999999</v>
      </c>
      <c r="GR65" s="37"/>
    </row>
    <row r="66" spans="2:200" ht="15" customHeight="1">
      <c r="B66" s="81">
        <v>59</v>
      </c>
      <c r="C66" s="82" t="str">
        <f t="shared" si="248"/>
        <v>令和59年分</v>
      </c>
      <c r="D66" s="41">
        <f ca="1">OFFSET(S66,VLOOKUP($L$3,各種設定!$E$2:$F$8,2,FALSE),VLOOKUP($L$3,各種設定!$E$2:$G$8,3,FALSE))</f>
        <v>1000000</v>
      </c>
      <c r="E66" s="41">
        <f ca="1">OFFSET(AB66,VLOOKUP($L$3,各種設定!$E$2:$F$8,2,FALSE),VLOOKUP($L$3,各種設定!$E$2:$G$8,3,FALSE))</f>
        <v>7</v>
      </c>
      <c r="F66" s="45">
        <f ca="1">OFFSET(AI66,VLOOKUP($L$3,各種設定!$E$2:$F$8,2,FALSE),VLOOKUP($L$3,各種設定!$E$2:$G$8,3,FALSE))</f>
        <v>0.14299999999999999</v>
      </c>
      <c r="G66" s="41">
        <f ca="1">OFFSET(AJ66,VLOOKUP($L$3,各種設定!$E$2:$F$8,2,FALSE),VLOOKUP($L$3,各種設定!$E$2:$G$8,3,FALSE))</f>
        <v>12</v>
      </c>
      <c r="H66" s="41">
        <f ca="1">OFFSET(AK66,VLOOKUP($L$3,各種設定!$E$2:$F$8,2,FALSE),VLOOKUP($L$3,各種設定!$E$2:$G$8,3,FALSE))</f>
        <v>0</v>
      </c>
      <c r="I66" s="78"/>
      <c r="J66" s="41">
        <f ca="1">OFFSET(AN66,VLOOKUP($L$3,各種設定!$E$2:$F$8,2,FALSE),VLOOKUP($L$3,各種設定!$E$2:$G$8,3,FALSE))</f>
        <v>0</v>
      </c>
      <c r="K66" s="83">
        <f t="shared" si="110"/>
        <v>1</v>
      </c>
      <c r="L66" s="41">
        <f ca="1">OFFSET(AP66,VLOOKUP($L$3,各種設定!$E$2:$F$8,2,FALSE),VLOOKUP($L$3,各種設定!$E$2:$G$8,3,FALSE))</f>
        <v>0</v>
      </c>
      <c r="M66" s="41">
        <f ca="1">OFFSET(AQ66,VLOOKUP($L$3,各種設定!$E$2:$F$8,2,FALSE),VLOOKUP($L$3,各種設定!$E$2:$G$8,3,FALSE))</f>
        <v>1</v>
      </c>
      <c r="N66" s="84">
        <f ca="1">OFFSET(AS66,VLOOKUP($L$3,各種設定!$E$2:$F$8,2,FALSE),VLOOKUP($L$3,各種設定!$E$2:$G$8,3,FALSE))</f>
        <v>0</v>
      </c>
      <c r="P66" s="35" t="str">
        <f t="shared" si="151"/>
        <v>令和59年分</v>
      </c>
      <c r="Q66" s="35">
        <f t="shared" si="121"/>
        <v>2077</v>
      </c>
      <c r="R66" s="36">
        <f t="shared" si="250"/>
        <v>1000000</v>
      </c>
      <c r="S66" s="37">
        <f t="shared" si="251"/>
        <v>1000000</v>
      </c>
      <c r="T66" s="37">
        <f t="shared" si="152"/>
        <v>999999</v>
      </c>
      <c r="U66" s="38"/>
      <c r="V66" s="37">
        <f t="shared" si="153"/>
        <v>999999</v>
      </c>
      <c r="W66" s="37">
        <f t="shared" si="154"/>
        <v>1</v>
      </c>
      <c r="X66" s="38"/>
      <c r="Y66" s="38"/>
      <c r="Z66" s="38"/>
      <c r="AA66" s="38"/>
      <c r="AB66" s="38"/>
      <c r="AC66" s="39"/>
      <c r="AD66" s="39"/>
      <c r="AE66" s="40"/>
      <c r="AF66" s="41"/>
      <c r="AG66" s="41"/>
      <c r="AH66" s="41"/>
      <c r="AI66" s="38"/>
      <c r="AJ66" s="38"/>
      <c r="AK66" s="38"/>
      <c r="AL66" s="38"/>
      <c r="AM66" s="38"/>
      <c r="AN66" s="38"/>
      <c r="AO66" s="38"/>
      <c r="AP66" s="38"/>
      <c r="AQ66" s="37">
        <f t="shared" si="155"/>
        <v>1</v>
      </c>
      <c r="AR66" s="37">
        <f t="shared" si="252"/>
        <v>999999</v>
      </c>
      <c r="AS66" s="38"/>
      <c r="AU66" s="35" t="str">
        <f t="shared" si="156"/>
        <v>令和59年分</v>
      </c>
      <c r="AV66" s="35">
        <f t="shared" si="144"/>
        <v>2077</v>
      </c>
      <c r="AW66" s="36">
        <f t="shared" si="145"/>
        <v>1000000</v>
      </c>
      <c r="AX66" s="37">
        <f t="shared" si="157"/>
        <v>900000</v>
      </c>
      <c r="AY66" s="37">
        <f t="shared" si="55"/>
        <v>950000</v>
      </c>
      <c r="AZ66" s="37">
        <f t="shared" si="158"/>
        <v>127800</v>
      </c>
      <c r="BA66" s="37">
        <f t="shared" si="159"/>
        <v>999999</v>
      </c>
      <c r="BB66" s="37">
        <f t="shared" si="160"/>
        <v>1</v>
      </c>
      <c r="BC66" s="37">
        <f t="shared" si="161"/>
        <v>0</v>
      </c>
      <c r="BD66" s="37">
        <f t="shared" si="127"/>
        <v>0</v>
      </c>
      <c r="BE66" s="37">
        <f t="shared" si="162"/>
        <v>0</v>
      </c>
      <c r="BF66" s="37">
        <f t="shared" si="163"/>
        <v>0</v>
      </c>
      <c r="BG66" s="38">
        <f t="shared" si="249"/>
        <v>7</v>
      </c>
      <c r="BH66" s="39"/>
      <c r="BI66" s="39"/>
      <c r="BJ66" s="40"/>
      <c r="BK66" s="41"/>
      <c r="BL66" s="41"/>
      <c r="BM66" s="41"/>
      <c r="BN66" s="38">
        <f t="shared" si="164"/>
        <v>0.14199999999999999</v>
      </c>
      <c r="BO66" s="44">
        <f>12</f>
        <v>12</v>
      </c>
      <c r="BP66" s="37">
        <f t="shared" si="165"/>
        <v>0</v>
      </c>
      <c r="BQ66" s="37"/>
      <c r="BR66" s="37">
        <f t="shared" si="166"/>
        <v>0</v>
      </c>
      <c r="BS66" s="37">
        <f t="shared" si="167"/>
        <v>0</v>
      </c>
      <c r="BT66" s="43">
        <f t="shared" si="168"/>
        <v>1</v>
      </c>
      <c r="BU66" s="41">
        <f t="shared" si="169"/>
        <v>0</v>
      </c>
      <c r="BV66" s="37">
        <f t="shared" si="170"/>
        <v>1</v>
      </c>
      <c r="BW66" s="37">
        <f t="shared" si="253"/>
        <v>999999</v>
      </c>
      <c r="BX66" s="37" t="str">
        <f t="shared" si="126"/>
        <v/>
      </c>
      <c r="BZ66" s="35" t="str">
        <f t="shared" si="171"/>
        <v>令和59年分</v>
      </c>
      <c r="CA66" s="35">
        <f t="shared" si="113"/>
        <v>2077</v>
      </c>
      <c r="CB66" s="36">
        <f t="shared" si="114"/>
        <v>1000000</v>
      </c>
      <c r="CC66" s="37">
        <f t="shared" si="172"/>
        <v>1000000</v>
      </c>
      <c r="CD66" s="37">
        <f t="shared" si="173"/>
        <v>999999</v>
      </c>
      <c r="CE66" s="37">
        <f t="shared" si="174"/>
        <v>143000</v>
      </c>
      <c r="CF66" s="37">
        <f t="shared" si="175"/>
        <v>999999</v>
      </c>
      <c r="CG66" s="37">
        <f t="shared" si="176"/>
        <v>1</v>
      </c>
      <c r="CH66" s="37">
        <f t="shared" si="177"/>
        <v>0</v>
      </c>
      <c r="CI66" s="37"/>
      <c r="CJ66" s="37"/>
      <c r="CK66" s="37">
        <f t="shared" si="178"/>
        <v>0</v>
      </c>
      <c r="CL66" s="38">
        <f t="shared" si="179"/>
        <v>7</v>
      </c>
      <c r="CM66" s="39"/>
      <c r="CN66" s="39"/>
      <c r="CO66" s="40"/>
      <c r="CP66" s="41"/>
      <c r="CQ66" s="41"/>
      <c r="CR66" s="41"/>
      <c r="CS66" s="38">
        <f t="shared" si="180"/>
        <v>0.14299999999999999</v>
      </c>
      <c r="CT66" s="44">
        <f>12</f>
        <v>12</v>
      </c>
      <c r="CU66" s="37">
        <f t="shared" si="181"/>
        <v>0</v>
      </c>
      <c r="CV66" s="37"/>
      <c r="CW66" s="37">
        <f t="shared" si="182"/>
        <v>0</v>
      </c>
      <c r="CX66" s="37">
        <f t="shared" si="183"/>
        <v>0</v>
      </c>
      <c r="CY66" s="43">
        <f t="shared" si="184"/>
        <v>1</v>
      </c>
      <c r="CZ66" s="41">
        <f t="shared" si="185"/>
        <v>0</v>
      </c>
      <c r="DA66" s="37">
        <f t="shared" si="186"/>
        <v>1</v>
      </c>
      <c r="DB66" s="37">
        <f t="shared" si="254"/>
        <v>999999</v>
      </c>
      <c r="DC66" s="37"/>
      <c r="DE66" s="35" t="str">
        <f t="shared" si="187"/>
        <v>令和59年分</v>
      </c>
      <c r="DF66" s="35">
        <f t="shared" si="115"/>
        <v>2077</v>
      </c>
      <c r="DG66" s="36">
        <f t="shared" si="116"/>
        <v>1000000</v>
      </c>
      <c r="DH66" s="37">
        <f t="shared" si="188"/>
        <v>1000000</v>
      </c>
      <c r="DI66" s="37">
        <f t="shared" si="69"/>
        <v>950000</v>
      </c>
      <c r="DJ66" s="37">
        <f t="shared" si="189"/>
        <v>1</v>
      </c>
      <c r="DK66" s="37">
        <f t="shared" si="190"/>
        <v>999999</v>
      </c>
      <c r="DL66" s="37">
        <f t="shared" si="191"/>
        <v>1</v>
      </c>
      <c r="DM66" s="37">
        <f t="shared" si="192"/>
        <v>0</v>
      </c>
      <c r="DN66" s="37">
        <f t="shared" si="130"/>
        <v>0</v>
      </c>
      <c r="DO66" s="37">
        <f t="shared" si="193"/>
        <v>0</v>
      </c>
      <c r="DP66" s="37">
        <f t="shared" si="194"/>
        <v>0</v>
      </c>
      <c r="DQ66" s="38">
        <f t="shared" si="195"/>
        <v>7</v>
      </c>
      <c r="DR66" s="39"/>
      <c r="DS66" s="39"/>
      <c r="DT66" s="40"/>
      <c r="DU66" s="41"/>
      <c r="DV66" s="41"/>
      <c r="DW66" s="41"/>
      <c r="DX66" s="38">
        <f t="shared" si="196"/>
        <v>0.28000000000000003</v>
      </c>
      <c r="DY66" s="44">
        <f>12</f>
        <v>12</v>
      </c>
      <c r="DZ66" s="37">
        <f t="shared" si="197"/>
        <v>0</v>
      </c>
      <c r="EA66" s="37"/>
      <c r="EB66" s="37">
        <f t="shared" si="198"/>
        <v>0</v>
      </c>
      <c r="EC66" s="37">
        <f t="shared" si="199"/>
        <v>0</v>
      </c>
      <c r="ED66" s="43">
        <f t="shared" si="200"/>
        <v>1</v>
      </c>
      <c r="EE66" s="41">
        <f t="shared" si="201"/>
        <v>0</v>
      </c>
      <c r="EF66" s="37">
        <f t="shared" si="202"/>
        <v>1</v>
      </c>
      <c r="EG66" s="37">
        <f t="shared" si="255"/>
        <v>999999</v>
      </c>
      <c r="EH66" s="37" t="str">
        <f t="shared" si="128"/>
        <v/>
      </c>
      <c r="EJ66" s="35" t="str">
        <f t="shared" si="203"/>
        <v>令和59年分</v>
      </c>
      <c r="EK66" s="35">
        <f t="shared" si="117"/>
        <v>2077</v>
      </c>
      <c r="EL66" s="36">
        <f t="shared" si="118"/>
        <v>1000000</v>
      </c>
      <c r="EM66" s="37">
        <f t="shared" si="204"/>
        <v>1000000</v>
      </c>
      <c r="EN66" s="37">
        <f t="shared" si="205"/>
        <v>999999</v>
      </c>
      <c r="EO66" s="37">
        <f t="shared" si="206"/>
        <v>1</v>
      </c>
      <c r="EP66" s="37">
        <f t="shared" si="207"/>
        <v>999999</v>
      </c>
      <c r="EQ66" s="37">
        <f t="shared" si="208"/>
        <v>1</v>
      </c>
      <c r="ER66" s="37">
        <f t="shared" si="209"/>
        <v>0</v>
      </c>
      <c r="ES66" s="37">
        <f t="shared" si="210"/>
        <v>109913</v>
      </c>
      <c r="ET66" s="37">
        <f t="shared" si="211"/>
        <v>54957</v>
      </c>
      <c r="EU66" s="37">
        <f t="shared" si="212"/>
        <v>0</v>
      </c>
      <c r="EV66" s="38">
        <f t="shared" si="213"/>
        <v>7</v>
      </c>
      <c r="EW66" s="39">
        <f t="shared" si="214"/>
        <v>0.35699999999999998</v>
      </c>
      <c r="EX66" s="39">
        <f t="shared" si="215"/>
        <v>0.5</v>
      </c>
      <c r="EY66" s="40">
        <f t="shared" si="216"/>
        <v>5.4960000000000002E-2</v>
      </c>
      <c r="EZ66" s="41">
        <f t="shared" si="217"/>
        <v>54960</v>
      </c>
      <c r="FA66" s="41" t="str">
        <f t="shared" si="218"/>
        <v>改定</v>
      </c>
      <c r="FB66" s="41"/>
      <c r="FC66" s="45">
        <f t="shared" si="219"/>
        <v>0.5</v>
      </c>
      <c r="FD66" s="44">
        <f>12</f>
        <v>12</v>
      </c>
      <c r="FE66" s="37">
        <f t="shared" si="220"/>
        <v>0</v>
      </c>
      <c r="FF66" s="37"/>
      <c r="FG66" s="37">
        <f t="shared" si="221"/>
        <v>0</v>
      </c>
      <c r="FH66" s="37">
        <f t="shared" si="222"/>
        <v>0</v>
      </c>
      <c r="FI66" s="43">
        <f t="shared" si="223"/>
        <v>1</v>
      </c>
      <c r="FJ66" s="41">
        <f t="shared" si="224"/>
        <v>0</v>
      </c>
      <c r="FK66" s="37">
        <f t="shared" si="225"/>
        <v>1</v>
      </c>
      <c r="FL66" s="37">
        <f t="shared" si="256"/>
        <v>999999</v>
      </c>
      <c r="FM66" s="37"/>
      <c r="FO66" s="35" t="str">
        <f t="shared" si="226"/>
        <v>令和59年分</v>
      </c>
      <c r="FP66" s="35">
        <f t="shared" si="119"/>
        <v>2077</v>
      </c>
      <c r="FQ66" s="36">
        <f t="shared" si="120"/>
        <v>1000000</v>
      </c>
      <c r="FR66" s="37">
        <f t="shared" si="227"/>
        <v>1000000</v>
      </c>
      <c r="FS66" s="37">
        <f t="shared" si="228"/>
        <v>999999</v>
      </c>
      <c r="FT66" s="37">
        <f t="shared" si="229"/>
        <v>1</v>
      </c>
      <c r="FU66" s="37">
        <f t="shared" si="230"/>
        <v>999999</v>
      </c>
      <c r="FV66" s="37">
        <f t="shared" si="231"/>
        <v>1</v>
      </c>
      <c r="FW66" s="37">
        <f t="shared" si="232"/>
        <v>0</v>
      </c>
      <c r="FX66" s="37">
        <f t="shared" si="233"/>
        <v>259891</v>
      </c>
      <c r="FY66" s="37">
        <f t="shared" si="234"/>
        <v>86804</v>
      </c>
      <c r="FZ66" s="37">
        <f t="shared" si="235"/>
        <v>0</v>
      </c>
      <c r="GA66" s="38">
        <f t="shared" si="236"/>
        <v>7</v>
      </c>
      <c r="GB66" s="39">
        <f t="shared" si="44"/>
        <v>0.28599999999999998</v>
      </c>
      <c r="GC66" s="39">
        <f t="shared" si="237"/>
        <v>0.33400000000000002</v>
      </c>
      <c r="GD66" s="40">
        <f t="shared" si="238"/>
        <v>8.6800000000000002E-2</v>
      </c>
      <c r="GE66" s="41">
        <f t="shared" si="239"/>
        <v>86800</v>
      </c>
      <c r="GF66" s="41" t="str">
        <f t="shared" si="240"/>
        <v>改定</v>
      </c>
      <c r="GG66" s="41"/>
      <c r="GH66" s="45">
        <f t="shared" si="241"/>
        <v>0.33400000000000002</v>
      </c>
      <c r="GI66" s="44">
        <f>12</f>
        <v>12</v>
      </c>
      <c r="GJ66" s="37">
        <f t="shared" si="242"/>
        <v>0</v>
      </c>
      <c r="GK66" s="37"/>
      <c r="GL66" s="37">
        <f t="shared" si="243"/>
        <v>0</v>
      </c>
      <c r="GM66" s="37">
        <f t="shared" si="244"/>
        <v>0</v>
      </c>
      <c r="GN66" s="43">
        <f t="shared" si="245"/>
        <v>1</v>
      </c>
      <c r="GO66" s="41">
        <f t="shared" si="246"/>
        <v>0</v>
      </c>
      <c r="GP66" s="37">
        <f t="shared" si="247"/>
        <v>1</v>
      </c>
      <c r="GQ66" s="37">
        <f t="shared" si="257"/>
        <v>999999</v>
      </c>
      <c r="GR66" s="37"/>
    </row>
    <row r="67" spans="2:200" ht="15" customHeight="1">
      <c r="B67" s="81">
        <v>60</v>
      </c>
      <c r="C67" s="82" t="str">
        <f t="shared" si="248"/>
        <v>令和60年分</v>
      </c>
      <c r="D67" s="41">
        <f ca="1">OFFSET(S67,VLOOKUP($L$3,各種設定!$E$2:$F$8,2,FALSE),VLOOKUP($L$3,各種設定!$E$2:$G$8,3,FALSE))</f>
        <v>1000000</v>
      </c>
      <c r="E67" s="41">
        <f ca="1">OFFSET(AB67,VLOOKUP($L$3,各種設定!$E$2:$F$8,2,FALSE),VLOOKUP($L$3,各種設定!$E$2:$G$8,3,FALSE))</f>
        <v>7</v>
      </c>
      <c r="F67" s="45">
        <f ca="1">OFFSET(AI67,VLOOKUP($L$3,各種設定!$E$2:$F$8,2,FALSE),VLOOKUP($L$3,各種設定!$E$2:$G$8,3,FALSE))</f>
        <v>0.14299999999999999</v>
      </c>
      <c r="G67" s="41">
        <f ca="1">OFFSET(AJ67,VLOOKUP($L$3,各種設定!$E$2:$F$8,2,FALSE),VLOOKUP($L$3,各種設定!$E$2:$G$8,3,FALSE))</f>
        <v>12</v>
      </c>
      <c r="H67" s="41">
        <f ca="1">OFFSET(AK67,VLOOKUP($L$3,各種設定!$E$2:$F$8,2,FALSE),VLOOKUP($L$3,各種設定!$E$2:$G$8,3,FALSE))</f>
        <v>0</v>
      </c>
      <c r="I67" s="78"/>
      <c r="J67" s="41">
        <f ca="1">OFFSET(AN67,VLOOKUP($L$3,各種設定!$E$2:$F$8,2,FALSE),VLOOKUP($L$3,各種設定!$E$2:$G$8,3,FALSE))</f>
        <v>0</v>
      </c>
      <c r="K67" s="83">
        <f t="shared" si="110"/>
        <v>1</v>
      </c>
      <c r="L67" s="41">
        <f ca="1">OFFSET(AP67,VLOOKUP($L$3,各種設定!$E$2:$F$8,2,FALSE),VLOOKUP($L$3,各種設定!$E$2:$G$8,3,FALSE))</f>
        <v>0</v>
      </c>
      <c r="M67" s="41">
        <f ca="1">OFFSET(AQ67,VLOOKUP($L$3,各種設定!$E$2:$F$8,2,FALSE),VLOOKUP($L$3,各種設定!$E$2:$G$8,3,FALSE))</f>
        <v>1</v>
      </c>
      <c r="N67" s="84">
        <f ca="1">OFFSET(AS67,VLOOKUP($L$3,各種設定!$E$2:$F$8,2,FALSE),VLOOKUP($L$3,各種設定!$E$2:$G$8,3,FALSE))</f>
        <v>0</v>
      </c>
      <c r="P67" s="35" t="str">
        <f t="shared" si="151"/>
        <v>令和60年分</v>
      </c>
      <c r="Q67" s="35">
        <f t="shared" si="121"/>
        <v>2078</v>
      </c>
      <c r="R67" s="36">
        <f t="shared" si="250"/>
        <v>1000000</v>
      </c>
      <c r="S67" s="37">
        <f t="shared" si="251"/>
        <v>1000000</v>
      </c>
      <c r="T67" s="37">
        <f t="shared" si="152"/>
        <v>999999</v>
      </c>
      <c r="U67" s="38"/>
      <c r="V67" s="37">
        <f t="shared" si="153"/>
        <v>999999</v>
      </c>
      <c r="W67" s="37">
        <f t="shared" si="154"/>
        <v>1</v>
      </c>
      <c r="X67" s="38"/>
      <c r="Y67" s="38"/>
      <c r="Z67" s="38"/>
      <c r="AA67" s="38"/>
      <c r="AB67" s="38"/>
      <c r="AC67" s="39"/>
      <c r="AD67" s="39"/>
      <c r="AE67" s="40"/>
      <c r="AF67" s="41"/>
      <c r="AG67" s="41"/>
      <c r="AH67" s="41"/>
      <c r="AI67" s="38"/>
      <c r="AJ67" s="38"/>
      <c r="AK67" s="38"/>
      <c r="AL67" s="38"/>
      <c r="AM67" s="38"/>
      <c r="AN67" s="38"/>
      <c r="AO67" s="38"/>
      <c r="AP67" s="38"/>
      <c r="AQ67" s="37">
        <f t="shared" si="155"/>
        <v>1</v>
      </c>
      <c r="AR67" s="37">
        <f t="shared" si="252"/>
        <v>999999</v>
      </c>
      <c r="AS67" s="38"/>
      <c r="AU67" s="35" t="str">
        <f t="shared" si="156"/>
        <v>令和60年分</v>
      </c>
      <c r="AV67" s="35">
        <f t="shared" si="144"/>
        <v>2078</v>
      </c>
      <c r="AW67" s="36">
        <f t="shared" si="145"/>
        <v>1000000</v>
      </c>
      <c r="AX67" s="37">
        <f t="shared" si="157"/>
        <v>900000</v>
      </c>
      <c r="AY67" s="37">
        <f t="shared" si="55"/>
        <v>950000</v>
      </c>
      <c r="AZ67" s="37">
        <f t="shared" si="158"/>
        <v>127800</v>
      </c>
      <c r="BA67" s="37">
        <f t="shared" si="159"/>
        <v>999999</v>
      </c>
      <c r="BB67" s="37">
        <f t="shared" si="160"/>
        <v>1</v>
      </c>
      <c r="BC67" s="37">
        <f t="shared" si="161"/>
        <v>0</v>
      </c>
      <c r="BD67" s="37">
        <f t="shared" si="127"/>
        <v>0</v>
      </c>
      <c r="BE67" s="37">
        <f t="shared" si="162"/>
        <v>0</v>
      </c>
      <c r="BF67" s="37">
        <f t="shared" si="163"/>
        <v>0</v>
      </c>
      <c r="BG67" s="38">
        <f t="shared" si="249"/>
        <v>7</v>
      </c>
      <c r="BH67" s="39"/>
      <c r="BI67" s="39"/>
      <c r="BJ67" s="40"/>
      <c r="BK67" s="41"/>
      <c r="BL67" s="41"/>
      <c r="BM67" s="41"/>
      <c r="BN67" s="38">
        <f t="shared" si="164"/>
        <v>0.14199999999999999</v>
      </c>
      <c r="BO67" s="44">
        <f>12</f>
        <v>12</v>
      </c>
      <c r="BP67" s="37">
        <f t="shared" si="165"/>
        <v>0</v>
      </c>
      <c r="BQ67" s="37"/>
      <c r="BR67" s="37">
        <f t="shared" si="166"/>
        <v>0</v>
      </c>
      <c r="BS67" s="37">
        <f t="shared" si="167"/>
        <v>0</v>
      </c>
      <c r="BT67" s="43">
        <f t="shared" si="168"/>
        <v>1</v>
      </c>
      <c r="BU67" s="41">
        <f t="shared" si="169"/>
        <v>0</v>
      </c>
      <c r="BV67" s="37">
        <f t="shared" si="170"/>
        <v>1</v>
      </c>
      <c r="BW67" s="37">
        <f t="shared" si="253"/>
        <v>999999</v>
      </c>
      <c r="BX67" s="37" t="str">
        <f t="shared" si="126"/>
        <v/>
      </c>
      <c r="BZ67" s="35" t="str">
        <f t="shared" si="171"/>
        <v>令和60年分</v>
      </c>
      <c r="CA67" s="35">
        <f t="shared" si="113"/>
        <v>2078</v>
      </c>
      <c r="CB67" s="36">
        <f t="shared" si="114"/>
        <v>1000000</v>
      </c>
      <c r="CC67" s="37">
        <f t="shared" si="172"/>
        <v>1000000</v>
      </c>
      <c r="CD67" s="37">
        <f t="shared" si="173"/>
        <v>999999</v>
      </c>
      <c r="CE67" s="37">
        <f t="shared" si="174"/>
        <v>143000</v>
      </c>
      <c r="CF67" s="37">
        <f t="shared" si="175"/>
        <v>999999</v>
      </c>
      <c r="CG67" s="37">
        <f t="shared" si="176"/>
        <v>1</v>
      </c>
      <c r="CH67" s="37">
        <f t="shared" si="177"/>
        <v>0</v>
      </c>
      <c r="CI67" s="37"/>
      <c r="CJ67" s="37"/>
      <c r="CK67" s="37">
        <f t="shared" si="178"/>
        <v>0</v>
      </c>
      <c r="CL67" s="38">
        <f t="shared" si="179"/>
        <v>7</v>
      </c>
      <c r="CM67" s="39"/>
      <c r="CN67" s="39"/>
      <c r="CO67" s="40"/>
      <c r="CP67" s="41"/>
      <c r="CQ67" s="41"/>
      <c r="CR67" s="41"/>
      <c r="CS67" s="38">
        <f t="shared" si="180"/>
        <v>0.14299999999999999</v>
      </c>
      <c r="CT67" s="44">
        <f>12</f>
        <v>12</v>
      </c>
      <c r="CU67" s="37">
        <f t="shared" si="181"/>
        <v>0</v>
      </c>
      <c r="CV67" s="37"/>
      <c r="CW67" s="37">
        <f t="shared" si="182"/>
        <v>0</v>
      </c>
      <c r="CX67" s="37">
        <f t="shared" si="183"/>
        <v>0</v>
      </c>
      <c r="CY67" s="43">
        <f t="shared" si="184"/>
        <v>1</v>
      </c>
      <c r="CZ67" s="41">
        <f t="shared" si="185"/>
        <v>0</v>
      </c>
      <c r="DA67" s="37">
        <f t="shared" si="186"/>
        <v>1</v>
      </c>
      <c r="DB67" s="37">
        <f t="shared" si="254"/>
        <v>999999</v>
      </c>
      <c r="DC67" s="37"/>
      <c r="DE67" s="35" t="str">
        <f t="shared" si="187"/>
        <v>令和60年分</v>
      </c>
      <c r="DF67" s="35">
        <f t="shared" si="115"/>
        <v>2078</v>
      </c>
      <c r="DG67" s="36">
        <f t="shared" si="116"/>
        <v>1000000</v>
      </c>
      <c r="DH67" s="37">
        <f t="shared" si="188"/>
        <v>1000000</v>
      </c>
      <c r="DI67" s="37">
        <f t="shared" si="69"/>
        <v>950000</v>
      </c>
      <c r="DJ67" s="37">
        <f t="shared" si="189"/>
        <v>1</v>
      </c>
      <c r="DK67" s="37">
        <f t="shared" si="190"/>
        <v>999999</v>
      </c>
      <c r="DL67" s="37">
        <f t="shared" si="191"/>
        <v>1</v>
      </c>
      <c r="DM67" s="37">
        <f t="shared" si="192"/>
        <v>0</v>
      </c>
      <c r="DN67" s="37">
        <f t="shared" si="130"/>
        <v>0</v>
      </c>
      <c r="DO67" s="37">
        <f t="shared" si="193"/>
        <v>0</v>
      </c>
      <c r="DP67" s="37">
        <f t="shared" si="194"/>
        <v>0</v>
      </c>
      <c r="DQ67" s="38">
        <f t="shared" si="195"/>
        <v>7</v>
      </c>
      <c r="DR67" s="39"/>
      <c r="DS67" s="39"/>
      <c r="DT67" s="40"/>
      <c r="DU67" s="41"/>
      <c r="DV67" s="41"/>
      <c r="DW67" s="41"/>
      <c r="DX67" s="38">
        <f t="shared" si="196"/>
        <v>0.28000000000000003</v>
      </c>
      <c r="DY67" s="44">
        <f>12</f>
        <v>12</v>
      </c>
      <c r="DZ67" s="37">
        <f t="shared" si="197"/>
        <v>0</v>
      </c>
      <c r="EA67" s="37"/>
      <c r="EB67" s="37">
        <f t="shared" si="198"/>
        <v>0</v>
      </c>
      <c r="EC67" s="37">
        <f t="shared" si="199"/>
        <v>0</v>
      </c>
      <c r="ED67" s="43">
        <f t="shared" si="200"/>
        <v>1</v>
      </c>
      <c r="EE67" s="41">
        <f t="shared" si="201"/>
        <v>0</v>
      </c>
      <c r="EF67" s="37">
        <f t="shared" si="202"/>
        <v>1</v>
      </c>
      <c r="EG67" s="37">
        <f t="shared" si="255"/>
        <v>999999</v>
      </c>
      <c r="EH67" s="37" t="str">
        <f t="shared" si="128"/>
        <v/>
      </c>
      <c r="EJ67" s="35" t="str">
        <f t="shared" si="203"/>
        <v>令和60年分</v>
      </c>
      <c r="EK67" s="35">
        <f t="shared" si="117"/>
        <v>2078</v>
      </c>
      <c r="EL67" s="36">
        <f t="shared" si="118"/>
        <v>1000000</v>
      </c>
      <c r="EM67" s="37">
        <f t="shared" si="204"/>
        <v>1000000</v>
      </c>
      <c r="EN67" s="37">
        <f t="shared" si="205"/>
        <v>999999</v>
      </c>
      <c r="EO67" s="37">
        <f t="shared" si="206"/>
        <v>1</v>
      </c>
      <c r="EP67" s="37">
        <f t="shared" si="207"/>
        <v>999999</v>
      </c>
      <c r="EQ67" s="37">
        <f t="shared" si="208"/>
        <v>1</v>
      </c>
      <c r="ER67" s="37">
        <f t="shared" si="209"/>
        <v>0</v>
      </c>
      <c r="ES67" s="37">
        <f t="shared" si="210"/>
        <v>109913</v>
      </c>
      <c r="ET67" s="37">
        <f t="shared" si="211"/>
        <v>54957</v>
      </c>
      <c r="EU67" s="37">
        <f t="shared" si="212"/>
        <v>0</v>
      </c>
      <c r="EV67" s="38">
        <f t="shared" si="213"/>
        <v>7</v>
      </c>
      <c r="EW67" s="39">
        <f t="shared" si="214"/>
        <v>0.35699999999999998</v>
      </c>
      <c r="EX67" s="39">
        <f t="shared" si="215"/>
        <v>0.5</v>
      </c>
      <c r="EY67" s="40">
        <f t="shared" si="216"/>
        <v>5.4960000000000002E-2</v>
      </c>
      <c r="EZ67" s="41">
        <f t="shared" si="217"/>
        <v>54960</v>
      </c>
      <c r="FA67" s="41" t="str">
        <f t="shared" si="218"/>
        <v>改定</v>
      </c>
      <c r="FB67" s="41"/>
      <c r="FC67" s="45">
        <f t="shared" si="219"/>
        <v>0.5</v>
      </c>
      <c r="FD67" s="44">
        <f>12</f>
        <v>12</v>
      </c>
      <c r="FE67" s="37">
        <f t="shared" si="220"/>
        <v>0</v>
      </c>
      <c r="FF67" s="37"/>
      <c r="FG67" s="37">
        <f t="shared" si="221"/>
        <v>0</v>
      </c>
      <c r="FH67" s="37">
        <f t="shared" si="222"/>
        <v>0</v>
      </c>
      <c r="FI67" s="43">
        <f t="shared" si="223"/>
        <v>1</v>
      </c>
      <c r="FJ67" s="41">
        <f t="shared" si="224"/>
        <v>0</v>
      </c>
      <c r="FK67" s="37">
        <f t="shared" si="225"/>
        <v>1</v>
      </c>
      <c r="FL67" s="37">
        <f t="shared" si="256"/>
        <v>999999</v>
      </c>
      <c r="FM67" s="37"/>
      <c r="FO67" s="35" t="str">
        <f t="shared" si="226"/>
        <v>令和60年分</v>
      </c>
      <c r="FP67" s="35">
        <f t="shared" si="119"/>
        <v>2078</v>
      </c>
      <c r="FQ67" s="36">
        <f t="shared" si="120"/>
        <v>1000000</v>
      </c>
      <c r="FR67" s="37">
        <f t="shared" si="227"/>
        <v>1000000</v>
      </c>
      <c r="FS67" s="37">
        <f t="shared" si="228"/>
        <v>999999</v>
      </c>
      <c r="FT67" s="37">
        <f t="shared" si="229"/>
        <v>1</v>
      </c>
      <c r="FU67" s="37">
        <f t="shared" si="230"/>
        <v>999999</v>
      </c>
      <c r="FV67" s="37">
        <f t="shared" si="231"/>
        <v>1</v>
      </c>
      <c r="FW67" s="37">
        <f t="shared" si="232"/>
        <v>0</v>
      </c>
      <c r="FX67" s="37">
        <f t="shared" si="233"/>
        <v>259891</v>
      </c>
      <c r="FY67" s="37">
        <f t="shared" si="234"/>
        <v>86804</v>
      </c>
      <c r="FZ67" s="37">
        <f t="shared" si="235"/>
        <v>0</v>
      </c>
      <c r="GA67" s="38">
        <f t="shared" si="236"/>
        <v>7</v>
      </c>
      <c r="GB67" s="39">
        <f t="shared" si="44"/>
        <v>0.28599999999999998</v>
      </c>
      <c r="GC67" s="39">
        <f t="shared" si="237"/>
        <v>0.33400000000000002</v>
      </c>
      <c r="GD67" s="40">
        <f t="shared" si="238"/>
        <v>8.6800000000000002E-2</v>
      </c>
      <c r="GE67" s="41">
        <f t="shared" si="239"/>
        <v>86800</v>
      </c>
      <c r="GF67" s="41" t="str">
        <f t="shared" si="240"/>
        <v>改定</v>
      </c>
      <c r="GG67" s="41"/>
      <c r="GH67" s="45">
        <f t="shared" si="241"/>
        <v>0.33400000000000002</v>
      </c>
      <c r="GI67" s="44">
        <f>12</f>
        <v>12</v>
      </c>
      <c r="GJ67" s="37">
        <f t="shared" si="242"/>
        <v>0</v>
      </c>
      <c r="GK67" s="37"/>
      <c r="GL67" s="37">
        <f t="shared" si="243"/>
        <v>0</v>
      </c>
      <c r="GM67" s="37">
        <f t="shared" si="244"/>
        <v>0</v>
      </c>
      <c r="GN67" s="43">
        <f t="shared" si="245"/>
        <v>1</v>
      </c>
      <c r="GO67" s="41">
        <f t="shared" si="246"/>
        <v>0</v>
      </c>
      <c r="GP67" s="37">
        <f t="shared" si="247"/>
        <v>1</v>
      </c>
      <c r="GQ67" s="37">
        <f t="shared" si="257"/>
        <v>999999</v>
      </c>
      <c r="GR67" s="37"/>
    </row>
    <row r="68" spans="2:200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2:200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2:200" hidden="1">
      <c r="B70" s="31" t="s">
        <v>226</v>
      </c>
    </row>
    <row r="71" spans="2:200" hidden="1"/>
    <row r="72" spans="2:200" hidden="1"/>
    <row r="73" spans="2:200" hidden="1"/>
    <row r="74" spans="2:200" hidden="1"/>
    <row r="75" spans="2:200" hidden="1">
      <c r="B75" s="31" t="s">
        <v>227</v>
      </c>
    </row>
    <row r="76" spans="2:200" hidden="1">
      <c r="B76" s="48" t="s">
        <v>260</v>
      </c>
      <c r="C76" s="37" t="s">
        <v>195</v>
      </c>
      <c r="D76" s="38" t="s">
        <v>189</v>
      </c>
      <c r="E76" s="38" t="s">
        <v>190</v>
      </c>
      <c r="F76" s="49" t="s">
        <v>163</v>
      </c>
      <c r="G76" s="50" t="s">
        <v>191</v>
      </c>
      <c r="H76" s="48" t="s">
        <v>192</v>
      </c>
      <c r="I76" s="51" t="s">
        <v>72</v>
      </c>
      <c r="J76" s="38"/>
      <c r="K76" s="38"/>
      <c r="L76" s="52" t="s">
        <v>194</v>
      </c>
      <c r="M76" s="53"/>
      <c r="N76" s="54"/>
      <c r="O76" s="55" t="s">
        <v>193</v>
      </c>
      <c r="P76" s="53"/>
      <c r="Q76" s="53"/>
      <c r="R76" s="53"/>
      <c r="S76" s="53"/>
      <c r="T76" s="54"/>
    </row>
    <row r="77" spans="2:200" hidden="1">
      <c r="B77" s="48" t="s">
        <v>168</v>
      </c>
      <c r="C77" s="37">
        <f t="shared" ref="C77:C96" si="258">$D$4</f>
        <v>1000000</v>
      </c>
      <c r="D77" s="38" t="str">
        <f t="shared" ref="D77:D96" si="259">$L$3</f>
        <v>新定額</v>
      </c>
      <c r="E77" s="38" t="str">
        <f t="shared" ref="E77:E96" si="260">$G$4</f>
        <v>令和</v>
      </c>
      <c r="F77" s="49">
        <f t="shared" ref="F77:F96" si="261">$H$4</f>
        <v>1</v>
      </c>
      <c r="G77" s="50">
        <f t="shared" ref="G77:G96" si="262">$I$4</f>
        <v>1</v>
      </c>
      <c r="H77" s="48"/>
      <c r="I77" s="51">
        <f t="shared" ref="I77:I96" si="263">$L$4</f>
        <v>2019</v>
      </c>
      <c r="J77" s="38"/>
      <c r="K77" s="38"/>
      <c r="L77" s="52" t="s">
        <v>229</v>
      </c>
      <c r="M77" s="53"/>
      <c r="N77" s="54"/>
      <c r="O77" s="55" t="str">
        <f>IF(AND(D77="新定額",I77+G77/10&lt;2007.4),L77,"")</f>
        <v/>
      </c>
      <c r="P77" s="53"/>
      <c r="Q77" s="53"/>
      <c r="R77" s="53"/>
      <c r="S77" s="53"/>
      <c r="T77" s="54"/>
    </row>
    <row r="78" spans="2:200" hidden="1">
      <c r="B78" s="48" t="s">
        <v>169</v>
      </c>
      <c r="C78" s="37">
        <f t="shared" si="258"/>
        <v>1000000</v>
      </c>
      <c r="D78" s="38" t="str">
        <f t="shared" si="259"/>
        <v>新定額</v>
      </c>
      <c r="E78" s="38" t="str">
        <f t="shared" si="260"/>
        <v>令和</v>
      </c>
      <c r="F78" s="49">
        <f t="shared" si="261"/>
        <v>1</v>
      </c>
      <c r="G78" s="50">
        <f t="shared" si="262"/>
        <v>1</v>
      </c>
      <c r="H78" s="48"/>
      <c r="I78" s="51">
        <f t="shared" si="263"/>
        <v>2019</v>
      </c>
      <c r="J78" s="38"/>
      <c r="K78" s="38"/>
      <c r="L78" s="52" t="s">
        <v>230</v>
      </c>
      <c r="M78" s="53"/>
      <c r="N78" s="54"/>
      <c r="O78" s="55" t="str">
        <f>IF(AND(D78="旧定額",I78+G78/10&gt;=2007.4),L78,"")</f>
        <v/>
      </c>
      <c r="P78" s="53"/>
      <c r="Q78" s="53"/>
      <c r="R78" s="53"/>
      <c r="S78" s="53"/>
      <c r="T78" s="54"/>
    </row>
    <row r="79" spans="2:200" hidden="1">
      <c r="B79" s="48" t="s">
        <v>170</v>
      </c>
      <c r="C79" s="37">
        <f t="shared" si="258"/>
        <v>1000000</v>
      </c>
      <c r="D79" s="38" t="str">
        <f t="shared" si="259"/>
        <v>新定額</v>
      </c>
      <c r="E79" s="38" t="str">
        <f t="shared" si="260"/>
        <v>令和</v>
      </c>
      <c r="F79" s="49">
        <f t="shared" si="261"/>
        <v>1</v>
      </c>
      <c r="G79" s="50">
        <f t="shared" si="262"/>
        <v>1</v>
      </c>
      <c r="H79" s="48"/>
      <c r="I79" s="51">
        <f t="shared" si="263"/>
        <v>2019</v>
      </c>
      <c r="J79" s="38"/>
      <c r="K79" s="38"/>
      <c r="L79" s="52" t="s">
        <v>231</v>
      </c>
      <c r="M79" s="53"/>
      <c r="N79" s="54"/>
      <c r="O79" s="55" t="str">
        <f>IF(AND(D79="H19定率",I79+G79/10&lt;2007.4),L79,"")</f>
        <v/>
      </c>
      <c r="P79" s="53"/>
      <c r="Q79" s="53"/>
      <c r="R79" s="53"/>
      <c r="S79" s="53"/>
      <c r="T79" s="54"/>
    </row>
    <row r="80" spans="2:200" hidden="1">
      <c r="B80" s="48" t="s">
        <v>171</v>
      </c>
      <c r="C80" s="56">
        <f t="shared" si="258"/>
        <v>1000000</v>
      </c>
      <c r="D80" s="48" t="str">
        <f t="shared" si="259"/>
        <v>新定額</v>
      </c>
      <c r="E80" s="48" t="str">
        <f t="shared" si="260"/>
        <v>令和</v>
      </c>
      <c r="F80" s="51">
        <f t="shared" si="261"/>
        <v>1</v>
      </c>
      <c r="G80" s="57">
        <f t="shared" si="262"/>
        <v>1</v>
      </c>
      <c r="H80" s="48"/>
      <c r="I80" s="51">
        <f t="shared" si="263"/>
        <v>2019</v>
      </c>
      <c r="J80" s="38"/>
      <c r="K80" s="38"/>
      <c r="L80" s="52" t="s">
        <v>232</v>
      </c>
      <c r="M80" s="53"/>
      <c r="N80" s="54"/>
      <c r="O80" s="55" t="str">
        <f>IF(AND(D80="H24定率",I80+G80/10&lt;2012.4),L80,"")</f>
        <v/>
      </c>
      <c r="P80" s="53"/>
      <c r="Q80" s="53"/>
      <c r="R80" s="53"/>
      <c r="S80" s="53"/>
      <c r="T80" s="54"/>
    </row>
    <row r="81" spans="2:20" hidden="1">
      <c r="B81" s="48" t="s">
        <v>172</v>
      </c>
      <c r="C81" s="56">
        <f t="shared" si="258"/>
        <v>1000000</v>
      </c>
      <c r="D81" s="48" t="str">
        <f t="shared" si="259"/>
        <v>新定額</v>
      </c>
      <c r="E81" s="48" t="str">
        <f t="shared" si="260"/>
        <v>令和</v>
      </c>
      <c r="F81" s="51">
        <f t="shared" si="261"/>
        <v>1</v>
      </c>
      <c r="G81" s="57">
        <f t="shared" si="262"/>
        <v>1</v>
      </c>
      <c r="H81" s="48"/>
      <c r="I81" s="51">
        <f t="shared" si="263"/>
        <v>2019</v>
      </c>
      <c r="J81" s="38"/>
      <c r="K81" s="38"/>
      <c r="L81" s="52" t="s">
        <v>233</v>
      </c>
      <c r="M81" s="53"/>
      <c r="N81" s="54"/>
      <c r="O81" s="55" t="str">
        <f>IF(AND(D81="旧定率",I81+G81/10&gt;=2007.4),L81,"")</f>
        <v/>
      </c>
      <c r="P81" s="53"/>
      <c r="Q81" s="53"/>
      <c r="R81" s="53"/>
      <c r="S81" s="53"/>
      <c r="T81" s="54"/>
    </row>
    <row r="82" spans="2:20" hidden="1">
      <c r="B82" s="48" t="s">
        <v>173</v>
      </c>
      <c r="C82" s="56">
        <f t="shared" si="258"/>
        <v>1000000</v>
      </c>
      <c r="D82" s="48" t="str">
        <f t="shared" si="259"/>
        <v>新定額</v>
      </c>
      <c r="E82" s="48" t="str">
        <f t="shared" si="260"/>
        <v>令和</v>
      </c>
      <c r="F82" s="51">
        <f t="shared" si="261"/>
        <v>1</v>
      </c>
      <c r="G82" s="57">
        <f t="shared" si="262"/>
        <v>1</v>
      </c>
      <c r="H82" s="48"/>
      <c r="I82" s="51">
        <f t="shared" si="263"/>
        <v>2019</v>
      </c>
      <c r="J82" s="38"/>
      <c r="K82" s="38"/>
      <c r="L82" s="52" t="s">
        <v>259</v>
      </c>
      <c r="M82" s="53"/>
      <c r="N82" s="54"/>
      <c r="O82" s="55" t="str">
        <f>IF(AND(D82="H19定率",I82+G82/10&gt;=2012.4),L82,"")</f>
        <v/>
      </c>
      <c r="P82" s="53"/>
      <c r="Q82" s="53"/>
      <c r="R82" s="53"/>
      <c r="S82" s="53"/>
      <c r="T82" s="54"/>
    </row>
    <row r="83" spans="2:20" hidden="1">
      <c r="B83" s="48" t="s">
        <v>174</v>
      </c>
      <c r="C83" s="56">
        <f t="shared" si="258"/>
        <v>1000000</v>
      </c>
      <c r="D83" s="48" t="str">
        <f t="shared" si="259"/>
        <v>新定額</v>
      </c>
      <c r="E83" s="48" t="str">
        <f t="shared" si="260"/>
        <v>令和</v>
      </c>
      <c r="F83" s="51">
        <f t="shared" si="261"/>
        <v>1</v>
      </c>
      <c r="G83" s="57">
        <f t="shared" si="262"/>
        <v>1</v>
      </c>
      <c r="H83" s="48"/>
      <c r="I83" s="51">
        <f t="shared" si="263"/>
        <v>2019</v>
      </c>
      <c r="J83" s="38"/>
      <c r="K83" s="38"/>
      <c r="L83" s="52"/>
      <c r="M83" s="53"/>
      <c r="N83" s="54"/>
      <c r="O83" s="52"/>
      <c r="P83" s="53"/>
      <c r="Q83" s="53"/>
      <c r="R83" s="53"/>
      <c r="S83" s="53"/>
      <c r="T83" s="54"/>
    </row>
    <row r="84" spans="2:20" hidden="1">
      <c r="B84" s="48" t="s">
        <v>175</v>
      </c>
      <c r="C84" s="56">
        <f t="shared" si="258"/>
        <v>1000000</v>
      </c>
      <c r="D84" s="48" t="str">
        <f t="shared" si="259"/>
        <v>新定額</v>
      </c>
      <c r="E84" s="48" t="str">
        <f t="shared" si="260"/>
        <v>令和</v>
      </c>
      <c r="F84" s="51">
        <f t="shared" si="261"/>
        <v>1</v>
      </c>
      <c r="G84" s="57">
        <f t="shared" si="262"/>
        <v>1</v>
      </c>
      <c r="H84" s="48"/>
      <c r="I84" s="51">
        <f t="shared" si="263"/>
        <v>2019</v>
      </c>
      <c r="J84" s="38"/>
      <c r="K84" s="38"/>
      <c r="L84" s="52"/>
      <c r="M84" s="53"/>
      <c r="N84" s="54"/>
      <c r="O84" s="52"/>
      <c r="P84" s="53"/>
      <c r="Q84" s="53"/>
      <c r="R84" s="53"/>
      <c r="S84" s="53"/>
      <c r="T84" s="54"/>
    </row>
    <row r="85" spans="2:20" hidden="1">
      <c r="B85" s="48" t="s">
        <v>176</v>
      </c>
      <c r="C85" s="56">
        <f t="shared" si="258"/>
        <v>1000000</v>
      </c>
      <c r="D85" s="48" t="str">
        <f t="shared" si="259"/>
        <v>新定額</v>
      </c>
      <c r="E85" s="48" t="str">
        <f t="shared" si="260"/>
        <v>令和</v>
      </c>
      <c r="F85" s="51">
        <f t="shared" si="261"/>
        <v>1</v>
      </c>
      <c r="G85" s="57">
        <f t="shared" si="262"/>
        <v>1</v>
      </c>
      <c r="H85" s="48"/>
      <c r="I85" s="51">
        <f t="shared" si="263"/>
        <v>2019</v>
      </c>
      <c r="J85" s="38"/>
      <c r="K85" s="38"/>
      <c r="L85" s="52"/>
      <c r="M85" s="53"/>
      <c r="N85" s="54"/>
      <c r="O85" s="52"/>
      <c r="P85" s="53"/>
      <c r="Q85" s="53"/>
      <c r="R85" s="53"/>
      <c r="S85" s="53"/>
      <c r="T85" s="54"/>
    </row>
    <row r="86" spans="2:20" hidden="1">
      <c r="B86" s="48" t="s">
        <v>177</v>
      </c>
      <c r="C86" s="56">
        <f t="shared" si="258"/>
        <v>1000000</v>
      </c>
      <c r="D86" s="48" t="str">
        <f t="shared" si="259"/>
        <v>新定額</v>
      </c>
      <c r="E86" s="48" t="str">
        <f t="shared" si="260"/>
        <v>令和</v>
      </c>
      <c r="F86" s="51">
        <f t="shared" si="261"/>
        <v>1</v>
      </c>
      <c r="G86" s="57">
        <f t="shared" si="262"/>
        <v>1</v>
      </c>
      <c r="H86" s="48"/>
      <c r="I86" s="51">
        <f t="shared" si="263"/>
        <v>2019</v>
      </c>
      <c r="J86" s="38"/>
      <c r="K86" s="38"/>
      <c r="L86" s="52"/>
      <c r="M86" s="53"/>
      <c r="N86" s="54"/>
      <c r="O86" s="52"/>
      <c r="P86" s="53"/>
      <c r="Q86" s="53"/>
      <c r="R86" s="53"/>
      <c r="S86" s="53"/>
      <c r="T86" s="54"/>
    </row>
    <row r="87" spans="2:20" hidden="1">
      <c r="B87" s="48" t="s">
        <v>178</v>
      </c>
      <c r="C87" s="56">
        <f t="shared" si="258"/>
        <v>1000000</v>
      </c>
      <c r="D87" s="48" t="str">
        <f t="shared" si="259"/>
        <v>新定額</v>
      </c>
      <c r="E87" s="48" t="str">
        <f t="shared" si="260"/>
        <v>令和</v>
      </c>
      <c r="F87" s="51">
        <f t="shared" si="261"/>
        <v>1</v>
      </c>
      <c r="G87" s="57">
        <f t="shared" si="262"/>
        <v>1</v>
      </c>
      <c r="H87" s="48"/>
      <c r="I87" s="51">
        <f t="shared" si="263"/>
        <v>2019</v>
      </c>
      <c r="J87" s="38"/>
      <c r="K87" s="38"/>
      <c r="L87" s="58"/>
      <c r="M87" s="53"/>
      <c r="N87" s="54"/>
      <c r="O87" s="58"/>
      <c r="P87" s="53"/>
      <c r="Q87" s="53"/>
      <c r="R87" s="53"/>
      <c r="S87" s="53"/>
      <c r="T87" s="54"/>
    </row>
    <row r="88" spans="2:20" hidden="1">
      <c r="B88" s="48" t="s">
        <v>179</v>
      </c>
      <c r="C88" s="56">
        <f t="shared" si="258"/>
        <v>1000000</v>
      </c>
      <c r="D88" s="48" t="str">
        <f t="shared" si="259"/>
        <v>新定額</v>
      </c>
      <c r="E88" s="48" t="str">
        <f t="shared" si="260"/>
        <v>令和</v>
      </c>
      <c r="F88" s="51">
        <f t="shared" si="261"/>
        <v>1</v>
      </c>
      <c r="G88" s="57">
        <f t="shared" si="262"/>
        <v>1</v>
      </c>
      <c r="H88" s="48"/>
      <c r="I88" s="51">
        <f t="shared" si="263"/>
        <v>2019</v>
      </c>
      <c r="J88" s="38"/>
      <c r="K88" s="38"/>
      <c r="L88" s="58" t="s">
        <v>266</v>
      </c>
      <c r="M88" s="53"/>
      <c r="N88" s="54"/>
      <c r="O88" s="58" t="str">
        <f>IF(AND(C88&gt;=200000,D88="一括償却"),L88,"")</f>
        <v/>
      </c>
      <c r="P88" s="53"/>
      <c r="Q88" s="53"/>
      <c r="R88" s="53"/>
      <c r="S88" s="53"/>
      <c r="T88" s="54"/>
    </row>
    <row r="89" spans="2:20" hidden="1">
      <c r="B89" s="48" t="s">
        <v>180</v>
      </c>
      <c r="C89" s="56">
        <f t="shared" si="258"/>
        <v>1000000</v>
      </c>
      <c r="D89" s="48" t="str">
        <f t="shared" si="259"/>
        <v>新定額</v>
      </c>
      <c r="E89" s="48" t="str">
        <f t="shared" si="260"/>
        <v>令和</v>
      </c>
      <c r="F89" s="51">
        <f t="shared" si="261"/>
        <v>1</v>
      </c>
      <c r="G89" s="57">
        <f t="shared" si="262"/>
        <v>1</v>
      </c>
      <c r="H89" s="48"/>
      <c r="I89" s="51">
        <f t="shared" si="263"/>
        <v>2019</v>
      </c>
      <c r="J89" s="38"/>
      <c r="K89" s="38"/>
      <c r="L89" s="52" t="s">
        <v>222</v>
      </c>
      <c r="M89" s="53"/>
      <c r="N89" s="54"/>
      <c r="O89" s="52" t="str">
        <f>IF(C89&lt;100000,L89,"")</f>
        <v/>
      </c>
      <c r="P89" s="53"/>
      <c r="Q89" s="53"/>
      <c r="R89" s="53"/>
      <c r="S89" s="53"/>
      <c r="T89" s="54"/>
    </row>
    <row r="90" spans="2:20" hidden="1">
      <c r="B90" s="48" t="s">
        <v>181</v>
      </c>
      <c r="C90" s="56">
        <f t="shared" si="258"/>
        <v>1000000</v>
      </c>
      <c r="D90" s="48" t="str">
        <f t="shared" si="259"/>
        <v>新定額</v>
      </c>
      <c r="E90" s="48" t="str">
        <f t="shared" si="260"/>
        <v>令和</v>
      </c>
      <c r="F90" s="51">
        <f t="shared" si="261"/>
        <v>1</v>
      </c>
      <c r="G90" s="57">
        <f t="shared" si="262"/>
        <v>1</v>
      </c>
      <c r="H90" s="48"/>
      <c r="I90" s="51">
        <f t="shared" si="263"/>
        <v>2019</v>
      </c>
      <c r="J90" s="38"/>
      <c r="K90" s="38"/>
      <c r="L90" s="52" t="s">
        <v>228</v>
      </c>
      <c r="M90" s="53"/>
      <c r="N90" s="54"/>
      <c r="O90" s="52" t="str">
        <f>IF(AND(D90&lt;&gt;"一括償却",C90&gt;=100000,C90&lt;200000),L90,"")</f>
        <v/>
      </c>
      <c r="P90" s="53"/>
      <c r="Q90" s="53"/>
      <c r="R90" s="53"/>
      <c r="S90" s="53"/>
      <c r="T90" s="54"/>
    </row>
    <row r="91" spans="2:20" hidden="1">
      <c r="B91" s="48" t="s">
        <v>182</v>
      </c>
      <c r="C91" s="56">
        <f t="shared" si="258"/>
        <v>1000000</v>
      </c>
      <c r="D91" s="48" t="str">
        <f t="shared" si="259"/>
        <v>新定額</v>
      </c>
      <c r="E91" s="48" t="str">
        <f t="shared" si="260"/>
        <v>令和</v>
      </c>
      <c r="F91" s="51">
        <f t="shared" si="261"/>
        <v>1</v>
      </c>
      <c r="G91" s="57">
        <f t="shared" si="262"/>
        <v>1</v>
      </c>
      <c r="H91" s="48"/>
      <c r="I91" s="51">
        <f t="shared" si="263"/>
        <v>2019</v>
      </c>
      <c r="J91" s="38"/>
      <c r="K91" s="38"/>
      <c r="L91" s="52"/>
      <c r="M91" s="53"/>
      <c r="N91" s="54"/>
      <c r="O91" s="52"/>
      <c r="P91" s="53"/>
      <c r="Q91" s="53"/>
      <c r="R91" s="53"/>
      <c r="S91" s="53"/>
      <c r="T91" s="54"/>
    </row>
    <row r="92" spans="2:20" hidden="1">
      <c r="B92" s="48" t="s">
        <v>183</v>
      </c>
      <c r="C92" s="56">
        <f t="shared" si="258"/>
        <v>1000000</v>
      </c>
      <c r="D92" s="48" t="str">
        <f t="shared" si="259"/>
        <v>新定額</v>
      </c>
      <c r="E92" s="48" t="str">
        <f t="shared" si="260"/>
        <v>令和</v>
      </c>
      <c r="F92" s="51">
        <f t="shared" si="261"/>
        <v>1</v>
      </c>
      <c r="G92" s="57">
        <f t="shared" si="262"/>
        <v>1</v>
      </c>
      <c r="H92" s="48"/>
      <c r="I92" s="51">
        <f t="shared" si="263"/>
        <v>2019</v>
      </c>
      <c r="J92" s="38"/>
      <c r="K92" s="38"/>
      <c r="L92" s="52" t="s">
        <v>265</v>
      </c>
      <c r="M92" s="53"/>
      <c r="N92" s="54"/>
      <c r="O92" s="52" t="str">
        <f>IF(D92="旧定率",L92,"")</f>
        <v/>
      </c>
      <c r="P92" s="53"/>
      <c r="Q92" s="53"/>
      <c r="R92" s="53"/>
      <c r="S92" s="53"/>
      <c r="T92" s="54"/>
    </row>
    <row r="93" spans="2:20" hidden="1">
      <c r="B93" s="48" t="s">
        <v>184</v>
      </c>
      <c r="C93" s="56">
        <f t="shared" si="258"/>
        <v>1000000</v>
      </c>
      <c r="D93" s="48" t="str">
        <f t="shared" si="259"/>
        <v>新定額</v>
      </c>
      <c r="E93" s="48" t="str">
        <f t="shared" si="260"/>
        <v>令和</v>
      </c>
      <c r="F93" s="51">
        <f t="shared" si="261"/>
        <v>1</v>
      </c>
      <c r="G93" s="57">
        <f t="shared" si="262"/>
        <v>1</v>
      </c>
      <c r="H93" s="48"/>
      <c r="I93" s="51">
        <f t="shared" si="263"/>
        <v>2019</v>
      </c>
      <c r="J93" s="38"/>
      <c r="K93" s="38"/>
      <c r="L93" s="52" t="s">
        <v>265</v>
      </c>
      <c r="M93" s="53"/>
      <c r="N93" s="54"/>
      <c r="O93" s="52" t="str">
        <f>IF(D93="H19定率",L93,"")</f>
        <v/>
      </c>
      <c r="P93" s="53"/>
      <c r="Q93" s="53"/>
      <c r="R93" s="53"/>
      <c r="S93" s="53"/>
      <c r="T93" s="54"/>
    </row>
    <row r="94" spans="2:20" hidden="1">
      <c r="B94" s="48" t="s">
        <v>185</v>
      </c>
      <c r="C94" s="56">
        <f t="shared" si="258"/>
        <v>1000000</v>
      </c>
      <c r="D94" s="48" t="str">
        <f t="shared" si="259"/>
        <v>新定額</v>
      </c>
      <c r="E94" s="48" t="str">
        <f t="shared" si="260"/>
        <v>令和</v>
      </c>
      <c r="F94" s="51">
        <f t="shared" si="261"/>
        <v>1</v>
      </c>
      <c r="G94" s="57">
        <f t="shared" si="262"/>
        <v>1</v>
      </c>
      <c r="H94" s="48"/>
      <c r="I94" s="51">
        <f t="shared" si="263"/>
        <v>2019</v>
      </c>
      <c r="J94" s="38"/>
      <c r="K94" s="38"/>
      <c r="L94" s="52" t="s">
        <v>265</v>
      </c>
      <c r="M94" s="53"/>
      <c r="N94" s="54"/>
      <c r="O94" s="52" t="str">
        <f>IF(D94="H24定率",L94,"")</f>
        <v/>
      </c>
      <c r="P94" s="53"/>
      <c r="Q94" s="53"/>
      <c r="R94" s="53"/>
      <c r="S94" s="53"/>
      <c r="T94" s="54"/>
    </row>
    <row r="95" spans="2:20" hidden="1">
      <c r="B95" s="48" t="s">
        <v>186</v>
      </c>
      <c r="C95" s="56">
        <f t="shared" si="258"/>
        <v>1000000</v>
      </c>
      <c r="D95" s="48" t="str">
        <f t="shared" si="259"/>
        <v>新定額</v>
      </c>
      <c r="E95" s="48" t="str">
        <f t="shared" si="260"/>
        <v>令和</v>
      </c>
      <c r="F95" s="51">
        <f t="shared" si="261"/>
        <v>1</v>
      </c>
      <c r="G95" s="57">
        <f t="shared" si="262"/>
        <v>1</v>
      </c>
      <c r="H95" s="48"/>
      <c r="I95" s="51">
        <f t="shared" si="263"/>
        <v>2019</v>
      </c>
      <c r="J95" s="38"/>
      <c r="K95" s="38"/>
      <c r="L95" s="52"/>
      <c r="M95" s="53"/>
      <c r="N95" s="54"/>
      <c r="O95" s="52"/>
      <c r="P95" s="53"/>
      <c r="Q95" s="53"/>
      <c r="R95" s="53"/>
      <c r="S95" s="53"/>
      <c r="T95" s="54"/>
    </row>
    <row r="96" spans="2:20" hidden="1">
      <c r="B96" s="48" t="s">
        <v>187</v>
      </c>
      <c r="C96" s="56">
        <f t="shared" si="258"/>
        <v>1000000</v>
      </c>
      <c r="D96" s="48" t="str">
        <f t="shared" si="259"/>
        <v>新定額</v>
      </c>
      <c r="E96" s="48" t="str">
        <f t="shared" si="260"/>
        <v>令和</v>
      </c>
      <c r="F96" s="51">
        <f t="shared" si="261"/>
        <v>1</v>
      </c>
      <c r="G96" s="57">
        <f t="shared" si="262"/>
        <v>1</v>
      </c>
      <c r="H96" s="48"/>
      <c r="I96" s="51">
        <f t="shared" si="263"/>
        <v>2019</v>
      </c>
      <c r="J96" s="38"/>
      <c r="K96" s="38"/>
      <c r="L96" s="52"/>
      <c r="M96" s="53"/>
      <c r="N96" s="54"/>
      <c r="O96" s="52"/>
      <c r="P96" s="53"/>
      <c r="Q96" s="53"/>
      <c r="R96" s="53"/>
      <c r="S96" s="53"/>
      <c r="T96" s="54"/>
    </row>
    <row r="97" spans="2:20" hidden="1">
      <c r="B97" s="48" t="s">
        <v>188</v>
      </c>
      <c r="C97" s="48"/>
      <c r="D97" s="48"/>
      <c r="E97" s="48"/>
      <c r="F97" s="48"/>
      <c r="G97" s="48"/>
      <c r="H97" s="48"/>
      <c r="I97" s="48"/>
      <c r="J97" s="38"/>
      <c r="K97" s="38"/>
      <c r="L97" s="52"/>
      <c r="M97" s="53"/>
      <c r="N97" s="54"/>
      <c r="O97" s="52" t="str">
        <f>O77&amp;O78&amp;O79&amp;O80&amp;O81&amp;O82&amp;O83&amp;O84&amp;O85&amp;O86&amp;O87&amp;O88&amp;O89&amp;O90&amp;O91&amp;O92&amp;O93&amp;O94&amp;O95&amp;O96</f>
        <v/>
      </c>
      <c r="P97" s="53"/>
      <c r="Q97" s="53"/>
      <c r="R97" s="53"/>
      <c r="S97" s="53"/>
      <c r="T97" s="54"/>
    </row>
    <row r="98" spans="2:20" hidden="1"/>
    <row r="99" spans="2:20" hidden="1">
      <c r="B99" s="59" t="str">
        <f>耐用年数!C4</f>
        <v>トラクター</v>
      </c>
      <c r="F99" s="38" t="str">
        <f>各種設定!E2</f>
        <v>一括償却</v>
      </c>
      <c r="G99" s="38" t="str">
        <f>各種設定!H2</f>
        <v>１０万円以上２０万円未満の償却資産の償却方法です。</v>
      </c>
      <c r="H99" s="60" t="str">
        <f>各種設定!B2</f>
        <v>昭和</v>
      </c>
    </row>
    <row r="100" spans="2:20" hidden="1">
      <c r="B100" s="59" t="str">
        <f>耐用年数!C5</f>
        <v>管理機</v>
      </c>
      <c r="F100" s="38" t="str">
        <f>各種設定!E3</f>
        <v>旧定額</v>
      </c>
      <c r="G100" s="38" t="str">
        <f>各種設定!H3</f>
        <v>平成１９年４月１日までに取得した償却資産の償却方法です。</v>
      </c>
      <c r="H100" s="60" t="str">
        <f>各種設定!B3</f>
        <v>平成</v>
      </c>
    </row>
    <row r="101" spans="2:20" hidden="1">
      <c r="B101" s="59" t="str">
        <f>耐用年数!C6</f>
        <v>ロータリー</v>
      </c>
      <c r="F101" s="38" t="str">
        <f>各種設定!E4</f>
        <v>新定額</v>
      </c>
      <c r="G101" s="38" t="str">
        <f>各種設定!H4</f>
        <v>平成１９年４月１日以降に取得した償却資産の償却方法です。</v>
      </c>
      <c r="H101" s="60" t="str">
        <f>各種設定!B4</f>
        <v>令和</v>
      </c>
    </row>
    <row r="102" spans="2:20" hidden="1">
      <c r="B102" s="59" t="str">
        <f>耐用年数!C7</f>
        <v>ハロー</v>
      </c>
      <c r="F102" s="38" t="str">
        <f>各種設定!E5</f>
        <v>(旧定率)</v>
      </c>
      <c r="G102" s="38" t="str">
        <f>各種設定!H5</f>
        <v>平成１９年４月１日までに取得した償却資産の償却方法です。</v>
      </c>
      <c r="H102" s="60">
        <f>各種設定!B5</f>
        <v>0</v>
      </c>
    </row>
    <row r="103" spans="2:20" hidden="1">
      <c r="B103" s="59" t="str">
        <f>耐用年数!C8</f>
        <v>鎮圧機</v>
      </c>
      <c r="F103" s="38" t="str">
        <f>各種設定!E6</f>
        <v>(H19定率)</v>
      </c>
      <c r="G103" s="38" t="str">
        <f>各種設定!H6</f>
        <v>平成１９年４月１日から平成２４年４月１日までに取得した償却資産の償却方法です。</v>
      </c>
    </row>
    <row r="104" spans="2:20" hidden="1">
      <c r="B104" s="59" t="str">
        <f>耐用年数!C9</f>
        <v>うねたて機</v>
      </c>
      <c r="F104" s="38" t="str">
        <f>各種設定!E7</f>
        <v>(H24定率)</v>
      </c>
      <c r="G104" s="38" t="str">
        <f>各種設定!H7</f>
        <v>平成２４年１月１日以降に取得した償却資産の償却方法です。</v>
      </c>
    </row>
    <row r="105" spans="2:20" hidden="1">
      <c r="B105" s="59" t="str">
        <f>耐用年数!C10</f>
        <v>テーラー</v>
      </c>
      <c r="F105" s="38">
        <f>各種設定!E8</f>
        <v>0</v>
      </c>
      <c r="G105" s="38">
        <f>各種設定!H8</f>
        <v>0</v>
      </c>
    </row>
    <row r="106" spans="2:20" hidden="1">
      <c r="B106" s="59" t="str">
        <f>耐用年数!C11</f>
        <v>田植機</v>
      </c>
    </row>
    <row r="107" spans="2:20" hidden="1">
      <c r="B107" s="59" t="str">
        <f>耐用年数!C12</f>
        <v>育苗器</v>
      </c>
    </row>
    <row r="108" spans="2:20" hidden="1">
      <c r="B108" s="59" t="str">
        <f>耐用年数!C13</f>
        <v>堆肥散布機</v>
      </c>
    </row>
    <row r="109" spans="2:20" hidden="1">
      <c r="B109" s="59" t="str">
        <f>耐用年数!C14</f>
        <v>散布機</v>
      </c>
    </row>
    <row r="110" spans="2:20" hidden="1">
      <c r="B110" s="59" t="str">
        <f>耐用年数!C15</f>
        <v>噴霧器</v>
      </c>
    </row>
    <row r="111" spans="2:20" hidden="1">
      <c r="B111" s="59" t="str">
        <f>耐用年数!C16</f>
        <v>ミスト機</v>
      </c>
    </row>
    <row r="112" spans="2:20" hidden="1">
      <c r="B112" s="59" t="str">
        <f>耐用年数!C17</f>
        <v>コンバイン</v>
      </c>
    </row>
    <row r="113" spans="2:2" hidden="1">
      <c r="B113" s="59" t="str">
        <f>耐用年数!C18</f>
        <v>刈取機</v>
      </c>
    </row>
    <row r="114" spans="2:2" hidden="1">
      <c r="B114" s="59" t="str">
        <f>耐用年数!C19</f>
        <v>ハーベスター</v>
      </c>
    </row>
    <row r="115" spans="2:2" hidden="1">
      <c r="B115" s="59" t="str">
        <f>耐用年数!C20</f>
        <v>脱穀機</v>
      </c>
    </row>
    <row r="116" spans="2:2" hidden="1">
      <c r="B116" s="59" t="str">
        <f>耐用年数!C21</f>
        <v>もみすり機</v>
      </c>
    </row>
    <row r="117" spans="2:2" hidden="1">
      <c r="B117" s="59" t="str">
        <f>耐用年数!C22</f>
        <v>乾燥機</v>
      </c>
    </row>
    <row r="118" spans="2:2" hidden="1">
      <c r="B118" s="59" t="str">
        <f>耐用年数!C23</f>
        <v>普通トラック</v>
      </c>
    </row>
    <row r="119" spans="2:2" hidden="1">
      <c r="B119" s="59" t="str">
        <f>耐用年数!C24</f>
        <v>軽トラック</v>
      </c>
    </row>
    <row r="120" spans="2:2" hidden="1">
      <c r="B120" s="59" t="str">
        <f>耐用年数!C25</f>
        <v>フォークリフト</v>
      </c>
    </row>
    <row r="121" spans="2:2" hidden="1">
      <c r="B121" s="59" t="str">
        <f>耐用年数!C26</f>
        <v>その他運搬車</v>
      </c>
    </row>
    <row r="122" spans="2:2" hidden="1">
      <c r="B122" s="59" t="str">
        <f>耐用年数!C27</f>
        <v>木造-倉庫・作業場用のもの（一般用）</v>
      </c>
    </row>
    <row r="123" spans="2:2" hidden="1">
      <c r="B123" s="59" t="str">
        <f>耐用年数!C28</f>
        <v>木造モルタル-倉庫・作業場用のもの（一般用）</v>
      </c>
    </row>
    <row r="124" spans="2:2" hidden="1">
      <c r="B124" s="59" t="str">
        <f>耐用年数!C29</f>
        <v>ブロック造り-倉庫・作業場用のもの（一般用）</v>
      </c>
    </row>
    <row r="125" spans="2:2" hidden="1">
      <c r="B125" s="59" t="str">
        <f>耐用年数!C30</f>
        <v>簡易建物-物置・倉庫・作業場用のもの</v>
      </c>
    </row>
    <row r="126" spans="2:2" hidden="1">
      <c r="B126" s="59" t="str">
        <f>耐用年数!C31</f>
        <v>鉄骨造り-倉庫・作業場用のもの（骨肉4mm超）</v>
      </c>
    </row>
    <row r="127" spans="2:2" hidden="1">
      <c r="B127" s="59" t="str">
        <f>耐用年数!C32</f>
        <v>鉄骨造り-倉庫・作業場用のもの（骨肉3mm超4mm以下）</v>
      </c>
    </row>
    <row r="128" spans="2:2" hidden="1">
      <c r="B128" s="59" t="str">
        <f>耐用年数!C33</f>
        <v>鉄骨造り-倉庫・作業場用のもの（骨肉3mm以下）</v>
      </c>
    </row>
    <row r="129" spans="2:2" hidden="1">
      <c r="B129" s="59" t="str">
        <f>耐用年数!C34</f>
        <v>鉄骨造り-ビニールハウス</v>
      </c>
    </row>
    <row r="130" spans="2:2" hidden="1">
      <c r="B130" s="59" t="str">
        <f>耐用年数!C35</f>
        <v>塩ビパイプ製-ビニールハウス</v>
      </c>
    </row>
    <row r="131" spans="2:2" hidden="1">
      <c r="B131" s="59" t="str">
        <f>耐用年数!C36</f>
        <v>草刈機</v>
      </c>
    </row>
    <row r="132" spans="2:2" hidden="1">
      <c r="B132" s="59" t="str">
        <f>耐用年数!C37</f>
        <v>その他２</v>
      </c>
    </row>
    <row r="133" spans="2:2" hidden="1">
      <c r="B133" s="59" t="str">
        <f>耐用年数!C38</f>
        <v>中古（2年未満）</v>
      </c>
    </row>
    <row r="134" spans="2:2" hidden="1">
      <c r="B134" s="59" t="str">
        <f>耐用年数!C39</f>
        <v>脱粒機</v>
      </c>
    </row>
    <row r="135" spans="2:2" hidden="1">
      <c r="B135" s="59" t="str">
        <f>耐用年数!C40</f>
        <v>選別機</v>
      </c>
    </row>
    <row r="136" spans="2:2" hidden="1">
      <c r="B136" s="59" t="str">
        <f>耐用年数!C41</f>
        <v>太陽光発電</v>
      </c>
    </row>
    <row r="137" spans="2:2" hidden="1">
      <c r="B137" s="59" t="str">
        <f>耐用年数!C42</f>
        <v>その他７</v>
      </c>
    </row>
    <row r="138" spans="2:2" hidden="1">
      <c r="B138" s="59" t="str">
        <f>耐用年数!C43</f>
        <v>その他８</v>
      </c>
    </row>
    <row r="139" spans="2:2" hidden="1">
      <c r="B139" s="59" t="str">
        <f>耐用年数!C44</f>
        <v>その他９</v>
      </c>
    </row>
    <row r="140" spans="2:2" hidden="1">
      <c r="B140" s="59" t="str">
        <f>耐用年数!C45</f>
        <v>その他１０</v>
      </c>
    </row>
    <row r="141" spans="2:2" hidden="1"/>
    <row r="142" spans="2:2" hidden="1"/>
  </sheetData>
  <sheetProtection selectLockedCells="1"/>
  <mergeCells count="6">
    <mergeCell ref="D3:I3"/>
    <mergeCell ref="M3:N4"/>
    <mergeCell ref="B3:C3"/>
    <mergeCell ref="B4:C4"/>
    <mergeCell ref="J3:K3"/>
    <mergeCell ref="J4:K4"/>
  </mergeCells>
  <phoneticPr fontId="1"/>
  <dataValidations count="3">
    <dataValidation type="list" allowBlank="1" showInputMessage="1" showErrorMessage="1" sqref="D3:I3">
      <formula1>$B$99:$B$140</formula1>
    </dataValidation>
    <dataValidation type="list" allowBlank="1" showInputMessage="1" showErrorMessage="1" sqref="L3">
      <formula1>$F$99:$F$105</formula1>
    </dataValidation>
    <dataValidation type="list" allowBlank="1" showInputMessage="1" showErrorMessage="1" sqref="G4">
      <formula1>$H$99:$H$102</formula1>
    </dataValidation>
  </dataValidations>
  <printOptions horizontalCentered="1"/>
  <pageMargins left="0" right="0" top="0.59055118110236227" bottom="0.23622047244094491" header="0.31496062992125984" footer="0.31496062992125984"/>
  <pageSetup paperSize="9" fitToWidth="0" fitToHeight="0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B2:E6"/>
  <sheetViews>
    <sheetView workbookViewId="0">
      <selection activeCell="C9" sqref="C9"/>
    </sheetView>
  </sheetViews>
  <sheetFormatPr defaultRowHeight="13.5"/>
  <cols>
    <col min="1" max="1" width="3.75" customWidth="1"/>
    <col min="2" max="2" width="6.125" customWidth="1"/>
  </cols>
  <sheetData>
    <row r="2" spans="2:5">
      <c r="B2" t="s">
        <v>210</v>
      </c>
    </row>
    <row r="3" spans="2:5">
      <c r="C3" t="s">
        <v>211</v>
      </c>
      <c r="E3" t="s">
        <v>262</v>
      </c>
    </row>
    <row r="4" spans="2:5">
      <c r="C4" t="s">
        <v>212</v>
      </c>
      <c r="E4" t="s">
        <v>261</v>
      </c>
    </row>
    <row r="5" spans="2:5">
      <c r="C5" t="s">
        <v>213</v>
      </c>
      <c r="E5" t="s">
        <v>214</v>
      </c>
    </row>
    <row r="6" spans="2:5">
      <c r="E6" t="s">
        <v>263</v>
      </c>
    </row>
  </sheetData>
  <sheetProtection selectLockedCell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8"/>
  <sheetViews>
    <sheetView workbookViewId="0">
      <selection activeCell="D11" sqref="D11"/>
    </sheetView>
  </sheetViews>
  <sheetFormatPr defaultRowHeight="13.5"/>
  <cols>
    <col min="1" max="1" width="3" style="2" customWidth="1"/>
    <col min="2" max="2" width="11.125" style="2" bestFit="1" customWidth="1"/>
    <col min="3" max="3" width="6.25" style="2" customWidth="1"/>
    <col min="4" max="5" width="9" style="2"/>
    <col min="6" max="7" width="11.125" style="2" bestFit="1" customWidth="1"/>
    <col min="8" max="8" width="73.5" style="2" bestFit="1" customWidth="1"/>
    <col min="9" max="16384" width="9" style="2"/>
  </cols>
  <sheetData>
    <row r="1" spans="2:8">
      <c r="B1" s="64" t="s">
        <v>200</v>
      </c>
      <c r="C1" s="64" t="s">
        <v>201</v>
      </c>
      <c r="E1" s="2" t="s">
        <v>202</v>
      </c>
      <c r="F1" s="2" t="s">
        <v>203</v>
      </c>
      <c r="G1" s="2" t="s">
        <v>204</v>
      </c>
      <c r="H1" s="2" t="s">
        <v>267</v>
      </c>
    </row>
    <row r="2" spans="2:8">
      <c r="B2" s="65" t="s">
        <v>71</v>
      </c>
      <c r="C2" s="65">
        <v>1925</v>
      </c>
      <c r="E2" s="4" t="s">
        <v>199</v>
      </c>
      <c r="F2" s="3">
        <v>0</v>
      </c>
      <c r="G2" s="3">
        <v>0</v>
      </c>
      <c r="H2" s="3" t="s">
        <v>268</v>
      </c>
    </row>
    <row r="3" spans="2:8">
      <c r="B3" s="65" t="s">
        <v>25</v>
      </c>
      <c r="C3" s="65">
        <v>1988</v>
      </c>
      <c r="E3" s="4" t="s">
        <v>70</v>
      </c>
      <c r="F3" s="3">
        <v>0</v>
      </c>
      <c r="G3" s="3">
        <v>31</v>
      </c>
      <c r="H3" s="3" t="s">
        <v>269</v>
      </c>
    </row>
    <row r="4" spans="2:8">
      <c r="B4" s="65" t="s">
        <v>371</v>
      </c>
      <c r="C4" s="65">
        <v>2019</v>
      </c>
      <c r="E4" s="5" t="s">
        <v>198</v>
      </c>
      <c r="F4" s="3">
        <v>0</v>
      </c>
      <c r="G4" s="3">
        <v>62</v>
      </c>
      <c r="H4" s="3" t="s">
        <v>270</v>
      </c>
    </row>
    <row r="5" spans="2:8">
      <c r="B5" s="65"/>
      <c r="C5" s="65"/>
      <c r="E5" s="5" t="s">
        <v>275</v>
      </c>
      <c r="F5" s="3">
        <v>0</v>
      </c>
      <c r="G5" s="3">
        <v>93</v>
      </c>
      <c r="H5" s="3" t="s">
        <v>269</v>
      </c>
    </row>
    <row r="6" spans="2:8">
      <c r="E6" s="5" t="s">
        <v>276</v>
      </c>
      <c r="F6" s="3">
        <v>0</v>
      </c>
      <c r="G6" s="3">
        <v>124</v>
      </c>
      <c r="H6" s="3" t="s">
        <v>272</v>
      </c>
    </row>
    <row r="7" spans="2:8">
      <c r="E7" s="5" t="s">
        <v>277</v>
      </c>
      <c r="F7" s="3">
        <v>0</v>
      </c>
      <c r="G7" s="3">
        <v>155</v>
      </c>
      <c r="H7" s="3" t="s">
        <v>271</v>
      </c>
    </row>
    <row r="8" spans="2:8">
      <c r="E8" s="3"/>
      <c r="F8" s="3"/>
      <c r="G8" s="3"/>
      <c r="H8" s="3"/>
    </row>
  </sheetData>
  <sheetProtection selectLockedCells="1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E45"/>
  <sheetViews>
    <sheetView topLeftCell="A13" workbookViewId="0">
      <selection activeCell="D36" sqref="D36"/>
    </sheetView>
  </sheetViews>
  <sheetFormatPr defaultRowHeight="13.5"/>
  <cols>
    <col min="1" max="1" width="2.625" customWidth="1"/>
    <col min="2" max="2" width="14.75" customWidth="1"/>
    <col min="3" max="3" width="49.75" bestFit="1" customWidth="1"/>
    <col min="4" max="5" width="8.375" customWidth="1"/>
  </cols>
  <sheetData>
    <row r="1" spans="2:5">
      <c r="B1" t="s">
        <v>65</v>
      </c>
    </row>
    <row r="2" spans="2:5">
      <c r="E2" s="30" t="s">
        <v>273</v>
      </c>
    </row>
    <row r="3" spans="2:5" ht="29.25" customHeight="1">
      <c r="B3" s="1" t="s">
        <v>66</v>
      </c>
      <c r="C3" s="1" t="s">
        <v>67</v>
      </c>
      <c r="D3" s="1" t="s">
        <v>68</v>
      </c>
      <c r="E3" s="1" t="s">
        <v>69</v>
      </c>
    </row>
    <row r="4" spans="2:5">
      <c r="B4" s="26" t="s">
        <v>32</v>
      </c>
      <c r="C4" s="26" t="s">
        <v>33</v>
      </c>
      <c r="D4" s="26">
        <v>8</v>
      </c>
      <c r="E4" s="26">
        <v>7</v>
      </c>
    </row>
    <row r="5" spans="2:5">
      <c r="B5" s="26"/>
      <c r="C5" s="26" t="s">
        <v>27</v>
      </c>
      <c r="D5" s="26">
        <v>5</v>
      </c>
      <c r="E5" s="26">
        <v>7</v>
      </c>
    </row>
    <row r="6" spans="2:5">
      <c r="B6" s="26"/>
      <c r="C6" s="26" t="s">
        <v>34</v>
      </c>
      <c r="D6" s="26">
        <v>5</v>
      </c>
      <c r="E6" s="26">
        <v>7</v>
      </c>
    </row>
    <row r="7" spans="2:5">
      <c r="B7" s="26"/>
      <c r="C7" s="26" t="s">
        <v>35</v>
      </c>
      <c r="D7" s="26">
        <v>5</v>
      </c>
      <c r="E7" s="26">
        <v>7</v>
      </c>
    </row>
    <row r="8" spans="2:5">
      <c r="B8" s="26"/>
      <c r="C8" s="26" t="s">
        <v>36</v>
      </c>
      <c r="D8" s="26">
        <v>5</v>
      </c>
      <c r="E8" s="26">
        <v>7</v>
      </c>
    </row>
    <row r="9" spans="2:5">
      <c r="B9" s="26"/>
      <c r="C9" s="26" t="s">
        <v>26</v>
      </c>
      <c r="D9" s="26">
        <v>5</v>
      </c>
      <c r="E9" s="26">
        <v>7</v>
      </c>
    </row>
    <row r="10" spans="2:5">
      <c r="B10" s="26"/>
      <c r="C10" s="26" t="s">
        <v>37</v>
      </c>
      <c r="D10" s="26">
        <v>5</v>
      </c>
      <c r="E10" s="26">
        <v>7</v>
      </c>
    </row>
    <row r="11" spans="2:5">
      <c r="B11" s="26" t="s">
        <v>38</v>
      </c>
      <c r="C11" s="26" t="s">
        <v>28</v>
      </c>
      <c r="D11" s="26">
        <v>5</v>
      </c>
      <c r="E11" s="26">
        <v>7</v>
      </c>
    </row>
    <row r="12" spans="2:5">
      <c r="B12" s="26"/>
      <c r="C12" s="26" t="s">
        <v>29</v>
      </c>
      <c r="D12" s="26">
        <v>5</v>
      </c>
      <c r="E12" s="26">
        <v>7</v>
      </c>
    </row>
    <row r="13" spans="2:5">
      <c r="B13" s="26"/>
      <c r="C13" s="26" t="s">
        <v>39</v>
      </c>
      <c r="D13" s="26">
        <v>5</v>
      </c>
      <c r="E13" s="26">
        <v>7</v>
      </c>
    </row>
    <row r="14" spans="2:5">
      <c r="B14" s="26" t="s">
        <v>40</v>
      </c>
      <c r="C14" s="26" t="s">
        <v>41</v>
      </c>
      <c r="D14" s="26">
        <v>5</v>
      </c>
      <c r="E14" s="26">
        <v>7</v>
      </c>
    </row>
    <row r="15" spans="2:5">
      <c r="B15" s="26"/>
      <c r="C15" s="26" t="s">
        <v>42</v>
      </c>
      <c r="D15" s="26">
        <v>5</v>
      </c>
      <c r="E15" s="26">
        <v>7</v>
      </c>
    </row>
    <row r="16" spans="2:5">
      <c r="B16" s="26"/>
      <c r="C16" s="26" t="s">
        <v>43</v>
      </c>
      <c r="D16" s="26">
        <v>5</v>
      </c>
      <c r="E16" s="26">
        <v>7</v>
      </c>
    </row>
    <row r="17" spans="2:5">
      <c r="B17" s="26" t="s">
        <v>44</v>
      </c>
      <c r="C17" s="26" t="s">
        <v>45</v>
      </c>
      <c r="D17" s="26">
        <v>5</v>
      </c>
      <c r="E17" s="26">
        <v>7</v>
      </c>
    </row>
    <row r="18" spans="2:5">
      <c r="B18" s="26"/>
      <c r="C18" s="26" t="s">
        <v>46</v>
      </c>
      <c r="D18" s="26">
        <v>5</v>
      </c>
      <c r="E18" s="26">
        <v>7</v>
      </c>
    </row>
    <row r="19" spans="2:5">
      <c r="B19" s="26"/>
      <c r="C19" s="26" t="s">
        <v>47</v>
      </c>
      <c r="D19" s="26">
        <v>5</v>
      </c>
      <c r="E19" s="26">
        <v>7</v>
      </c>
    </row>
    <row r="20" spans="2:5">
      <c r="B20" s="26"/>
      <c r="C20" s="26" t="s">
        <v>30</v>
      </c>
      <c r="D20" s="26">
        <v>8</v>
      </c>
      <c r="E20" s="26">
        <v>7</v>
      </c>
    </row>
    <row r="21" spans="2:5">
      <c r="B21" s="26"/>
      <c r="C21" s="26" t="s">
        <v>31</v>
      </c>
      <c r="D21" s="26">
        <v>8</v>
      </c>
      <c r="E21" s="26">
        <v>7</v>
      </c>
    </row>
    <row r="22" spans="2:5">
      <c r="B22" s="26"/>
      <c r="C22" s="26" t="s">
        <v>48</v>
      </c>
      <c r="D22" s="26">
        <v>8</v>
      </c>
      <c r="E22" s="26">
        <v>7</v>
      </c>
    </row>
    <row r="23" spans="2:5">
      <c r="B23" s="26" t="s">
        <v>49</v>
      </c>
      <c r="C23" s="26" t="s">
        <v>50</v>
      </c>
      <c r="D23" s="26">
        <v>5</v>
      </c>
      <c r="E23" s="26">
        <v>5</v>
      </c>
    </row>
    <row r="24" spans="2:5">
      <c r="B24" s="26"/>
      <c r="C24" s="26" t="s">
        <v>51</v>
      </c>
      <c r="D24" s="26">
        <v>4</v>
      </c>
      <c r="E24" s="26">
        <v>4</v>
      </c>
    </row>
    <row r="25" spans="2:5">
      <c r="B25" s="26"/>
      <c r="C25" s="26" t="s">
        <v>52</v>
      </c>
      <c r="D25" s="26">
        <v>4</v>
      </c>
      <c r="E25" s="26">
        <v>4</v>
      </c>
    </row>
    <row r="26" spans="2:5">
      <c r="B26" s="26"/>
      <c r="C26" s="26" t="s">
        <v>53</v>
      </c>
      <c r="D26" s="26">
        <v>4</v>
      </c>
      <c r="E26" s="26">
        <v>4</v>
      </c>
    </row>
    <row r="27" spans="2:5">
      <c r="B27" s="26" t="s">
        <v>54</v>
      </c>
      <c r="C27" s="26" t="s">
        <v>55</v>
      </c>
      <c r="D27" s="26">
        <v>15</v>
      </c>
      <c r="E27" s="26">
        <v>15</v>
      </c>
    </row>
    <row r="28" spans="2:5">
      <c r="B28" s="26"/>
      <c r="C28" s="26" t="s">
        <v>56</v>
      </c>
      <c r="D28" s="26">
        <v>14</v>
      </c>
      <c r="E28" s="26">
        <v>14</v>
      </c>
    </row>
    <row r="29" spans="2:5">
      <c r="B29" s="26"/>
      <c r="C29" s="26" t="s">
        <v>57</v>
      </c>
      <c r="D29" s="26">
        <v>34</v>
      </c>
      <c r="E29" s="26">
        <v>34</v>
      </c>
    </row>
    <row r="30" spans="2:5">
      <c r="B30" s="26"/>
      <c r="C30" s="26" t="s">
        <v>58</v>
      </c>
      <c r="D30" s="26">
        <v>10</v>
      </c>
      <c r="E30" s="26">
        <v>10</v>
      </c>
    </row>
    <row r="31" spans="2:5">
      <c r="B31" s="26"/>
      <c r="C31" s="26" t="s">
        <v>59</v>
      </c>
      <c r="D31" s="26">
        <v>31</v>
      </c>
      <c r="E31" s="26">
        <v>31</v>
      </c>
    </row>
    <row r="32" spans="2:5">
      <c r="B32" s="26"/>
      <c r="C32" s="26" t="s">
        <v>60</v>
      </c>
      <c r="D32" s="26">
        <v>24</v>
      </c>
      <c r="E32" s="26">
        <v>24</v>
      </c>
    </row>
    <row r="33" spans="2:5">
      <c r="B33" s="26"/>
      <c r="C33" s="26" t="s">
        <v>61</v>
      </c>
      <c r="D33" s="26">
        <v>17</v>
      </c>
      <c r="E33" s="26">
        <v>17</v>
      </c>
    </row>
    <row r="34" spans="2:5">
      <c r="B34" s="26"/>
      <c r="C34" s="26" t="s">
        <v>62</v>
      </c>
      <c r="D34" s="26">
        <v>10</v>
      </c>
      <c r="E34" s="26">
        <v>10</v>
      </c>
    </row>
    <row r="35" spans="2:5">
      <c r="B35" s="26"/>
      <c r="C35" s="26" t="s">
        <v>63</v>
      </c>
      <c r="D35" s="26">
        <v>5</v>
      </c>
      <c r="E35" s="26">
        <v>5</v>
      </c>
    </row>
    <row r="36" spans="2:5">
      <c r="B36" s="26" t="s">
        <v>64</v>
      </c>
      <c r="C36" s="29" t="s">
        <v>374</v>
      </c>
      <c r="D36" s="29">
        <v>5</v>
      </c>
      <c r="E36" s="29">
        <v>7</v>
      </c>
    </row>
    <row r="37" spans="2:5">
      <c r="B37" s="26"/>
      <c r="C37" s="29" t="s">
        <v>205</v>
      </c>
      <c r="D37" s="29">
        <v>7</v>
      </c>
      <c r="E37" s="29">
        <v>3</v>
      </c>
    </row>
    <row r="38" spans="2:5">
      <c r="B38" s="26"/>
      <c r="C38" s="29" t="s">
        <v>278</v>
      </c>
      <c r="D38" s="29">
        <v>2</v>
      </c>
      <c r="E38" s="29">
        <v>2</v>
      </c>
    </row>
    <row r="39" spans="2:5">
      <c r="B39" s="26"/>
      <c r="C39" s="29" t="s">
        <v>279</v>
      </c>
      <c r="D39" s="29">
        <v>50</v>
      </c>
      <c r="E39" s="29">
        <v>7</v>
      </c>
    </row>
    <row r="40" spans="2:5">
      <c r="B40" s="26"/>
      <c r="C40" s="29" t="s">
        <v>280</v>
      </c>
      <c r="D40" s="29">
        <v>50</v>
      </c>
      <c r="E40" s="29">
        <v>7</v>
      </c>
    </row>
    <row r="41" spans="2:5">
      <c r="B41" s="26"/>
      <c r="C41" s="29" t="s">
        <v>372</v>
      </c>
      <c r="D41" s="29">
        <v>17</v>
      </c>
      <c r="E41" s="29">
        <v>17</v>
      </c>
    </row>
    <row r="42" spans="2:5">
      <c r="B42" s="26"/>
      <c r="C42" s="29" t="s">
        <v>206</v>
      </c>
      <c r="D42" s="29">
        <v>50</v>
      </c>
      <c r="E42" s="29">
        <v>50</v>
      </c>
    </row>
    <row r="43" spans="2:5">
      <c r="B43" s="26"/>
      <c r="C43" s="29" t="s">
        <v>207</v>
      </c>
      <c r="D43" s="29">
        <v>50</v>
      </c>
      <c r="E43" s="29">
        <v>50</v>
      </c>
    </row>
    <row r="44" spans="2:5">
      <c r="B44" s="26"/>
      <c r="C44" s="29" t="s">
        <v>208</v>
      </c>
      <c r="D44" s="29">
        <v>50</v>
      </c>
      <c r="E44" s="29">
        <v>50</v>
      </c>
    </row>
    <row r="45" spans="2:5">
      <c r="B45" s="26"/>
      <c r="C45" s="29" t="s">
        <v>209</v>
      </c>
      <c r="D45" s="29">
        <v>60</v>
      </c>
      <c r="E45" s="29">
        <v>60</v>
      </c>
    </row>
  </sheetData>
  <sheetProtection selectLockedCells="1"/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V115"/>
  <sheetViews>
    <sheetView topLeftCell="A43" workbookViewId="0">
      <selection activeCell="O14" sqref="O14"/>
    </sheetView>
  </sheetViews>
  <sheetFormatPr defaultRowHeight="13.5"/>
  <cols>
    <col min="1" max="1" width="2.625" style="6" customWidth="1"/>
    <col min="2" max="2" width="4.625" style="19" customWidth="1"/>
    <col min="3" max="3" width="8.625" style="20" customWidth="1"/>
    <col min="4" max="4" width="0.875" style="21" customWidth="1"/>
    <col min="5" max="5" width="4.625" style="20" customWidth="1"/>
    <col min="6" max="6" width="8.625" style="22" customWidth="1"/>
    <col min="7" max="7" width="5.75" style="6" customWidth="1"/>
    <col min="8" max="8" width="4.625" style="6" customWidth="1"/>
    <col min="9" max="9" width="8.625" style="6" customWidth="1"/>
    <col min="10" max="10" width="0.75" style="6" customWidth="1"/>
    <col min="11" max="11" width="4.625" style="6" customWidth="1"/>
    <col min="12" max="14" width="8.625" style="6" customWidth="1"/>
    <col min="15" max="15" width="6.25" style="6" customWidth="1"/>
    <col min="16" max="16" width="4.625" style="6" customWidth="1"/>
    <col min="17" max="17" width="8.625" style="6" customWidth="1"/>
    <col min="18" max="18" width="1" style="6" customWidth="1"/>
    <col min="19" max="19" width="4.625" style="6" customWidth="1"/>
    <col min="20" max="22" width="8.625" style="6" customWidth="1"/>
    <col min="23" max="16384" width="9" style="6"/>
  </cols>
  <sheetData>
    <row r="1" spans="2:22" s="24" customFormat="1" ht="20.100000000000001" customHeight="1">
      <c r="B1" s="23" t="s">
        <v>73</v>
      </c>
      <c r="C1" s="23"/>
      <c r="D1" s="23"/>
      <c r="E1" s="23"/>
      <c r="F1" s="23"/>
      <c r="H1" s="23" t="s">
        <v>74</v>
      </c>
      <c r="I1" s="23"/>
      <c r="J1" s="23"/>
      <c r="K1" s="23"/>
      <c r="L1" s="23"/>
      <c r="M1" s="23"/>
      <c r="N1" s="23"/>
      <c r="P1" s="23" t="s">
        <v>75</v>
      </c>
      <c r="Q1" s="23"/>
      <c r="R1" s="23"/>
      <c r="S1" s="23"/>
      <c r="T1" s="23"/>
      <c r="U1" s="23"/>
      <c r="V1" s="23"/>
    </row>
    <row r="2" spans="2:22" ht="24">
      <c r="B2" s="7" t="s">
        <v>2</v>
      </c>
      <c r="C2" s="8" t="s">
        <v>76</v>
      </c>
      <c r="D2" s="9"/>
      <c r="E2" s="10" t="s">
        <v>2</v>
      </c>
      <c r="F2" s="11" t="s">
        <v>77</v>
      </c>
      <c r="H2" s="7" t="s">
        <v>2</v>
      </c>
      <c r="I2" s="8" t="s">
        <v>76</v>
      </c>
      <c r="K2" s="10" t="s">
        <v>2</v>
      </c>
      <c r="L2" s="12" t="s">
        <v>78</v>
      </c>
      <c r="M2" s="12" t="s">
        <v>79</v>
      </c>
      <c r="N2" s="12" t="s">
        <v>80</v>
      </c>
      <c r="P2" s="7" t="s">
        <v>2</v>
      </c>
      <c r="Q2" s="8" t="s">
        <v>76</v>
      </c>
      <c r="S2" s="10" t="s">
        <v>2</v>
      </c>
      <c r="T2" s="12" t="s">
        <v>78</v>
      </c>
      <c r="U2" s="12" t="s">
        <v>79</v>
      </c>
      <c r="V2" s="12" t="s">
        <v>80</v>
      </c>
    </row>
    <row r="3" spans="2:22" ht="15" customHeight="1">
      <c r="B3" s="13">
        <v>1</v>
      </c>
      <c r="C3" s="14">
        <v>1</v>
      </c>
      <c r="D3" s="15"/>
      <c r="E3" s="16">
        <v>1</v>
      </c>
      <c r="F3" s="17">
        <v>1</v>
      </c>
      <c r="H3" s="13" t="s">
        <v>81</v>
      </c>
      <c r="I3" s="14" t="s">
        <v>81</v>
      </c>
      <c r="K3" s="16" t="s">
        <v>81</v>
      </c>
      <c r="L3" s="17" t="s">
        <v>81</v>
      </c>
      <c r="M3" s="17" t="s">
        <v>81</v>
      </c>
      <c r="N3" s="17" t="s">
        <v>81</v>
      </c>
      <c r="P3" s="13" t="s">
        <v>81</v>
      </c>
      <c r="Q3" s="14" t="s">
        <v>81</v>
      </c>
      <c r="S3" s="16" t="s">
        <v>81</v>
      </c>
      <c r="T3" s="17" t="s">
        <v>81</v>
      </c>
      <c r="U3" s="17" t="s">
        <v>81</v>
      </c>
      <c r="V3" s="17" t="s">
        <v>81</v>
      </c>
    </row>
    <row r="4" spans="2:22" ht="15" customHeight="1">
      <c r="B4" s="13">
        <v>2</v>
      </c>
      <c r="C4" s="14">
        <v>0.5</v>
      </c>
      <c r="D4" s="15"/>
      <c r="E4" s="16">
        <v>2</v>
      </c>
      <c r="F4" s="17">
        <v>0.68400000000000005</v>
      </c>
      <c r="H4" s="13">
        <v>2</v>
      </c>
      <c r="I4" s="14">
        <v>0.5</v>
      </c>
      <c r="K4" s="16">
        <v>2</v>
      </c>
      <c r="L4" s="17">
        <v>1</v>
      </c>
      <c r="M4" s="17" t="s">
        <v>81</v>
      </c>
      <c r="N4" s="17" t="s">
        <v>81</v>
      </c>
      <c r="P4" s="13">
        <v>2</v>
      </c>
      <c r="Q4" s="14">
        <v>0.5</v>
      </c>
      <c r="S4" s="16">
        <v>2</v>
      </c>
      <c r="T4" s="17">
        <v>1</v>
      </c>
      <c r="U4" s="17" t="s">
        <v>81</v>
      </c>
      <c r="V4" s="17" t="s">
        <v>81</v>
      </c>
    </row>
    <row r="5" spans="2:22" ht="15" customHeight="1">
      <c r="B5" s="13">
        <v>3</v>
      </c>
      <c r="C5" s="14">
        <v>0.33300000000000002</v>
      </c>
      <c r="D5" s="15"/>
      <c r="E5" s="16">
        <v>3</v>
      </c>
      <c r="F5" s="17">
        <v>0.53600000000000003</v>
      </c>
      <c r="H5" s="13">
        <v>3</v>
      </c>
      <c r="I5" s="14">
        <v>0.33400000000000002</v>
      </c>
      <c r="K5" s="16">
        <v>3</v>
      </c>
      <c r="L5" s="17">
        <v>0.83299999999999996</v>
      </c>
      <c r="M5" s="17">
        <v>1</v>
      </c>
      <c r="N5" s="18">
        <v>2.7890000000000002E-2</v>
      </c>
      <c r="P5" s="13">
        <v>3</v>
      </c>
      <c r="Q5" s="14">
        <v>0.33400000000000002</v>
      </c>
      <c r="S5" s="16">
        <v>3</v>
      </c>
      <c r="T5" s="17">
        <v>0.66700000000000004</v>
      </c>
      <c r="U5" s="17">
        <v>1</v>
      </c>
      <c r="V5" s="18">
        <v>0.11089</v>
      </c>
    </row>
    <row r="6" spans="2:22" ht="15" customHeight="1">
      <c r="B6" s="13">
        <v>4</v>
      </c>
      <c r="C6" s="14">
        <v>0.25</v>
      </c>
      <c r="D6" s="15"/>
      <c r="E6" s="16">
        <v>4</v>
      </c>
      <c r="F6" s="17">
        <v>0.438</v>
      </c>
      <c r="H6" s="13">
        <v>4</v>
      </c>
      <c r="I6" s="14">
        <v>0.25</v>
      </c>
      <c r="K6" s="16">
        <v>4</v>
      </c>
      <c r="L6" s="17">
        <v>0.625</v>
      </c>
      <c r="M6" s="17">
        <v>1</v>
      </c>
      <c r="N6" s="18">
        <v>5.2740000000000002E-2</v>
      </c>
      <c r="P6" s="13">
        <v>4</v>
      </c>
      <c r="Q6" s="14">
        <v>0.25</v>
      </c>
      <c r="S6" s="16">
        <v>4</v>
      </c>
      <c r="T6" s="17">
        <v>0.5</v>
      </c>
      <c r="U6" s="17">
        <v>1</v>
      </c>
      <c r="V6" s="18">
        <v>0.12499</v>
      </c>
    </row>
    <row r="7" spans="2:22" ht="15" customHeight="1">
      <c r="B7" s="13">
        <v>5</v>
      </c>
      <c r="C7" s="14">
        <v>0.2</v>
      </c>
      <c r="D7" s="15"/>
      <c r="E7" s="16">
        <v>5</v>
      </c>
      <c r="F7" s="17">
        <v>0.36899999999999999</v>
      </c>
      <c r="H7" s="13">
        <v>5</v>
      </c>
      <c r="I7" s="14">
        <v>0.2</v>
      </c>
      <c r="K7" s="16">
        <v>5</v>
      </c>
      <c r="L7" s="17">
        <v>0.5</v>
      </c>
      <c r="M7" s="17">
        <v>1</v>
      </c>
      <c r="N7" s="18">
        <v>6.2489999999999997E-2</v>
      </c>
      <c r="P7" s="13">
        <v>5</v>
      </c>
      <c r="Q7" s="14">
        <v>0.2</v>
      </c>
      <c r="S7" s="16">
        <v>5</v>
      </c>
      <c r="T7" s="17">
        <v>0.4</v>
      </c>
      <c r="U7" s="17">
        <v>0.5</v>
      </c>
      <c r="V7" s="18">
        <v>0.108</v>
      </c>
    </row>
    <row r="8" spans="2:22" ht="15" customHeight="1">
      <c r="B8" s="13">
        <v>6</v>
      </c>
      <c r="C8" s="14">
        <v>0.16600000000000001</v>
      </c>
      <c r="D8" s="15"/>
      <c r="E8" s="16">
        <v>6</v>
      </c>
      <c r="F8" s="17">
        <v>0.31900000000000001</v>
      </c>
      <c r="H8" s="13">
        <v>6</v>
      </c>
      <c r="I8" s="14">
        <v>0.16700000000000001</v>
      </c>
      <c r="K8" s="16">
        <v>6</v>
      </c>
      <c r="L8" s="17">
        <v>0.41699999999999998</v>
      </c>
      <c r="M8" s="17">
        <v>0.5</v>
      </c>
      <c r="N8" s="18">
        <v>5.7759999999999999E-2</v>
      </c>
      <c r="P8" s="13">
        <v>6</v>
      </c>
      <c r="Q8" s="14">
        <v>0.16700000000000001</v>
      </c>
      <c r="S8" s="16">
        <v>6</v>
      </c>
      <c r="T8" s="17">
        <v>0.33300000000000002</v>
      </c>
      <c r="U8" s="17">
        <v>0.33400000000000002</v>
      </c>
      <c r="V8" s="18">
        <v>9.9110000000000004E-2</v>
      </c>
    </row>
    <row r="9" spans="2:22" ht="15" customHeight="1">
      <c r="B9" s="13">
        <v>7</v>
      </c>
      <c r="C9" s="14">
        <v>0.14199999999999999</v>
      </c>
      <c r="D9" s="15"/>
      <c r="E9" s="16">
        <v>7</v>
      </c>
      <c r="F9" s="17">
        <v>0.28000000000000003</v>
      </c>
      <c r="H9" s="13">
        <v>7</v>
      </c>
      <c r="I9" s="14">
        <v>0.14299999999999999</v>
      </c>
      <c r="K9" s="16">
        <v>7</v>
      </c>
      <c r="L9" s="17">
        <v>0.35699999999999998</v>
      </c>
      <c r="M9" s="17">
        <v>0.5</v>
      </c>
      <c r="N9" s="18">
        <v>5.4960000000000002E-2</v>
      </c>
      <c r="P9" s="13">
        <v>7</v>
      </c>
      <c r="Q9" s="14">
        <v>0.14299999999999999</v>
      </c>
      <c r="S9" s="16">
        <v>7</v>
      </c>
      <c r="T9" s="17">
        <v>0.28599999999999998</v>
      </c>
      <c r="U9" s="17">
        <v>0.33400000000000002</v>
      </c>
      <c r="V9" s="18">
        <v>8.6800000000000002E-2</v>
      </c>
    </row>
    <row r="10" spans="2:22" ht="15" customHeight="1">
      <c r="B10" s="13">
        <v>8</v>
      </c>
      <c r="C10" s="14">
        <v>0.125</v>
      </c>
      <c r="D10" s="15"/>
      <c r="E10" s="16">
        <v>8</v>
      </c>
      <c r="F10" s="17">
        <v>0.25</v>
      </c>
      <c r="H10" s="13">
        <v>8</v>
      </c>
      <c r="I10" s="14">
        <v>0.125</v>
      </c>
      <c r="K10" s="16">
        <v>8</v>
      </c>
      <c r="L10" s="17">
        <v>0.313</v>
      </c>
      <c r="M10" s="17">
        <v>0.33400000000000002</v>
      </c>
      <c r="N10" s="18">
        <v>5.1110000000000003E-2</v>
      </c>
      <c r="P10" s="13">
        <v>8</v>
      </c>
      <c r="Q10" s="14">
        <v>0.125</v>
      </c>
      <c r="S10" s="16">
        <v>8</v>
      </c>
      <c r="T10" s="17">
        <v>0.25</v>
      </c>
      <c r="U10" s="17">
        <v>0.33400000000000002</v>
      </c>
      <c r="V10" s="18">
        <v>7.9089999999999994E-2</v>
      </c>
    </row>
    <row r="11" spans="2:22" ht="15" customHeight="1">
      <c r="B11" s="13">
        <v>9</v>
      </c>
      <c r="C11" s="14">
        <v>0.111</v>
      </c>
      <c r="D11" s="15"/>
      <c r="E11" s="16">
        <v>9</v>
      </c>
      <c r="F11" s="17">
        <v>0.22600000000000001</v>
      </c>
      <c r="H11" s="13">
        <v>9</v>
      </c>
      <c r="I11" s="14">
        <v>0.112</v>
      </c>
      <c r="K11" s="16">
        <v>9</v>
      </c>
      <c r="L11" s="17">
        <v>0.27800000000000002</v>
      </c>
      <c r="M11" s="17">
        <v>0.33400000000000002</v>
      </c>
      <c r="N11" s="18">
        <v>4.7309999999999998E-2</v>
      </c>
      <c r="P11" s="13">
        <v>9</v>
      </c>
      <c r="Q11" s="14">
        <v>0.112</v>
      </c>
      <c r="S11" s="16">
        <v>9</v>
      </c>
      <c r="T11" s="17">
        <v>0.222</v>
      </c>
      <c r="U11" s="17">
        <v>0.25</v>
      </c>
      <c r="V11" s="18">
        <v>7.1260000000000004E-2</v>
      </c>
    </row>
    <row r="12" spans="2:22" ht="15" customHeight="1">
      <c r="B12" s="13">
        <v>10</v>
      </c>
      <c r="C12" s="14">
        <v>0.1</v>
      </c>
      <c r="D12" s="15"/>
      <c r="E12" s="16">
        <v>10</v>
      </c>
      <c r="F12" s="17">
        <v>0.20599999999999999</v>
      </c>
      <c r="H12" s="13">
        <v>10</v>
      </c>
      <c r="I12" s="14">
        <v>0.1</v>
      </c>
      <c r="K12" s="16">
        <v>10</v>
      </c>
      <c r="L12" s="17">
        <v>0.25</v>
      </c>
      <c r="M12" s="17">
        <v>0.33400000000000002</v>
      </c>
      <c r="N12" s="18">
        <v>4.4479999999999999E-2</v>
      </c>
      <c r="P12" s="13">
        <v>10</v>
      </c>
      <c r="Q12" s="14">
        <v>0.1</v>
      </c>
      <c r="S12" s="16">
        <v>10</v>
      </c>
      <c r="T12" s="17">
        <v>0.2</v>
      </c>
      <c r="U12" s="17">
        <v>0.25</v>
      </c>
      <c r="V12" s="18">
        <v>6.5519999999999995E-2</v>
      </c>
    </row>
    <row r="13" spans="2:22" ht="15" customHeight="1">
      <c r="B13" s="13">
        <v>11</v>
      </c>
      <c r="C13" s="14">
        <v>0.09</v>
      </c>
      <c r="D13" s="15"/>
      <c r="E13" s="16">
        <v>11</v>
      </c>
      <c r="F13" s="17">
        <v>0.189</v>
      </c>
      <c r="H13" s="13">
        <v>11</v>
      </c>
      <c r="I13" s="14">
        <v>9.0999999999999998E-2</v>
      </c>
      <c r="K13" s="16">
        <v>11</v>
      </c>
      <c r="L13" s="17">
        <v>0.22700000000000001</v>
      </c>
      <c r="M13" s="17">
        <v>0.25</v>
      </c>
      <c r="N13" s="18">
        <v>4.1230000000000003E-2</v>
      </c>
      <c r="P13" s="13">
        <v>11</v>
      </c>
      <c r="Q13" s="14">
        <v>9.0999999999999998E-2</v>
      </c>
      <c r="S13" s="16">
        <v>11</v>
      </c>
      <c r="T13" s="17">
        <v>0.182</v>
      </c>
      <c r="U13" s="17">
        <v>0.2</v>
      </c>
      <c r="V13" s="18">
        <v>5.9920000000000001E-2</v>
      </c>
    </row>
    <row r="14" spans="2:22" ht="15" customHeight="1">
      <c r="B14" s="13">
        <v>12</v>
      </c>
      <c r="C14" s="14">
        <v>8.3000000000000004E-2</v>
      </c>
      <c r="D14" s="15"/>
      <c r="E14" s="16">
        <v>12</v>
      </c>
      <c r="F14" s="17">
        <v>0.17499999999999999</v>
      </c>
      <c r="H14" s="13">
        <v>12</v>
      </c>
      <c r="I14" s="14">
        <v>8.4000000000000005E-2</v>
      </c>
      <c r="K14" s="16">
        <v>12</v>
      </c>
      <c r="L14" s="17">
        <v>0.20799999999999999</v>
      </c>
      <c r="M14" s="17">
        <v>0.25</v>
      </c>
      <c r="N14" s="18">
        <v>3.8699999999999998E-2</v>
      </c>
      <c r="P14" s="13">
        <v>12</v>
      </c>
      <c r="Q14" s="14">
        <v>8.4000000000000005E-2</v>
      </c>
      <c r="S14" s="16">
        <v>12</v>
      </c>
      <c r="T14" s="17">
        <v>0.16700000000000001</v>
      </c>
      <c r="U14" s="17">
        <v>0.2</v>
      </c>
      <c r="V14" s="18">
        <v>5.5660000000000001E-2</v>
      </c>
    </row>
    <row r="15" spans="2:22" ht="15" customHeight="1">
      <c r="B15" s="13">
        <v>13</v>
      </c>
      <c r="C15" s="14">
        <v>7.5999999999999998E-2</v>
      </c>
      <c r="D15" s="15"/>
      <c r="E15" s="16">
        <v>13</v>
      </c>
      <c r="F15" s="17">
        <v>0.16200000000000001</v>
      </c>
      <c r="H15" s="13">
        <v>13</v>
      </c>
      <c r="I15" s="14">
        <v>7.6999999999999999E-2</v>
      </c>
      <c r="K15" s="16">
        <v>13</v>
      </c>
      <c r="L15" s="17">
        <v>0.192</v>
      </c>
      <c r="M15" s="17">
        <v>0.2</v>
      </c>
      <c r="N15" s="18">
        <v>3.6330000000000001E-2</v>
      </c>
      <c r="P15" s="13">
        <v>13</v>
      </c>
      <c r="Q15" s="14">
        <v>7.6999999999999999E-2</v>
      </c>
      <c r="S15" s="16">
        <v>13</v>
      </c>
      <c r="T15" s="17">
        <v>0.154</v>
      </c>
      <c r="U15" s="17">
        <v>0.16700000000000001</v>
      </c>
      <c r="V15" s="18">
        <v>5.1799999999999999E-2</v>
      </c>
    </row>
    <row r="16" spans="2:22" ht="15" customHeight="1">
      <c r="B16" s="13">
        <v>14</v>
      </c>
      <c r="C16" s="14">
        <v>7.0999999999999994E-2</v>
      </c>
      <c r="D16" s="15"/>
      <c r="E16" s="16">
        <v>14</v>
      </c>
      <c r="F16" s="17">
        <v>0.152</v>
      </c>
      <c r="H16" s="13">
        <v>14</v>
      </c>
      <c r="I16" s="14">
        <v>7.1999999999999995E-2</v>
      </c>
      <c r="K16" s="16">
        <v>14</v>
      </c>
      <c r="L16" s="17">
        <v>0.17899999999999999</v>
      </c>
      <c r="M16" s="17">
        <v>0.2</v>
      </c>
      <c r="N16" s="18">
        <v>3.3890000000000003E-2</v>
      </c>
      <c r="P16" s="13">
        <v>14</v>
      </c>
      <c r="Q16" s="14">
        <v>7.1999999999999995E-2</v>
      </c>
      <c r="S16" s="16">
        <v>14</v>
      </c>
      <c r="T16" s="17">
        <v>0.14299999999999999</v>
      </c>
      <c r="U16" s="17">
        <v>0.16700000000000001</v>
      </c>
      <c r="V16" s="18">
        <v>4.854E-2</v>
      </c>
    </row>
    <row r="17" spans="2:22" ht="15" customHeight="1">
      <c r="B17" s="13">
        <v>15</v>
      </c>
      <c r="C17" s="14">
        <v>6.6000000000000003E-2</v>
      </c>
      <c r="D17" s="15"/>
      <c r="E17" s="16">
        <v>15</v>
      </c>
      <c r="F17" s="17">
        <v>0.14199999999999999</v>
      </c>
      <c r="H17" s="13">
        <v>15</v>
      </c>
      <c r="I17" s="14">
        <v>6.7000000000000004E-2</v>
      </c>
      <c r="K17" s="16">
        <v>15</v>
      </c>
      <c r="L17" s="17">
        <v>0.16700000000000001</v>
      </c>
      <c r="M17" s="17">
        <v>0.2</v>
      </c>
      <c r="N17" s="18">
        <v>3.2169999999999997E-2</v>
      </c>
      <c r="P17" s="13">
        <v>15</v>
      </c>
      <c r="Q17" s="14">
        <v>6.7000000000000004E-2</v>
      </c>
      <c r="S17" s="16">
        <v>15</v>
      </c>
      <c r="T17" s="17">
        <v>0.13300000000000001</v>
      </c>
      <c r="U17" s="17">
        <v>0.14299999999999999</v>
      </c>
      <c r="V17" s="18">
        <v>4.5650000000000003E-2</v>
      </c>
    </row>
    <row r="18" spans="2:22" ht="15" customHeight="1">
      <c r="B18" s="13">
        <v>16</v>
      </c>
      <c r="C18" s="14">
        <v>6.2E-2</v>
      </c>
      <c r="D18" s="15"/>
      <c r="E18" s="16">
        <v>16</v>
      </c>
      <c r="F18" s="17">
        <v>0.13400000000000001</v>
      </c>
      <c r="H18" s="13">
        <v>16</v>
      </c>
      <c r="I18" s="14">
        <v>6.3E-2</v>
      </c>
      <c r="K18" s="16">
        <v>16</v>
      </c>
      <c r="L18" s="17">
        <v>0.156</v>
      </c>
      <c r="M18" s="17">
        <v>0.16700000000000001</v>
      </c>
      <c r="N18" s="18">
        <v>3.0630000000000001E-2</v>
      </c>
      <c r="P18" s="13">
        <v>16</v>
      </c>
      <c r="Q18" s="14">
        <v>6.3E-2</v>
      </c>
      <c r="S18" s="16">
        <v>16</v>
      </c>
      <c r="T18" s="17">
        <v>0.125</v>
      </c>
      <c r="U18" s="17">
        <v>0.14299999999999999</v>
      </c>
      <c r="V18" s="18">
        <v>4.2939999999999999E-2</v>
      </c>
    </row>
    <row r="19" spans="2:22" ht="15" customHeight="1">
      <c r="B19" s="13">
        <v>17</v>
      </c>
      <c r="C19" s="14">
        <v>5.8000000000000003E-2</v>
      </c>
      <c r="D19" s="15"/>
      <c r="E19" s="16">
        <v>17</v>
      </c>
      <c r="F19" s="17">
        <v>0.127</v>
      </c>
      <c r="H19" s="13">
        <v>17</v>
      </c>
      <c r="I19" s="14">
        <v>5.8999999999999997E-2</v>
      </c>
      <c r="K19" s="16">
        <v>17</v>
      </c>
      <c r="L19" s="17">
        <v>0.14699999999999999</v>
      </c>
      <c r="M19" s="17">
        <v>0.16700000000000001</v>
      </c>
      <c r="N19" s="18">
        <v>2.9049999999999999E-2</v>
      </c>
      <c r="P19" s="13">
        <v>17</v>
      </c>
      <c r="Q19" s="14">
        <v>5.8999999999999997E-2</v>
      </c>
      <c r="S19" s="16">
        <v>17</v>
      </c>
      <c r="T19" s="17">
        <v>0.11799999999999999</v>
      </c>
      <c r="U19" s="17">
        <v>0.125</v>
      </c>
      <c r="V19" s="18">
        <v>4.0379999999999999E-2</v>
      </c>
    </row>
    <row r="20" spans="2:22" ht="15" customHeight="1">
      <c r="B20" s="13">
        <v>18</v>
      </c>
      <c r="C20" s="14">
        <v>5.5E-2</v>
      </c>
      <c r="D20" s="15"/>
      <c r="E20" s="16">
        <v>18</v>
      </c>
      <c r="F20" s="17">
        <v>0.12</v>
      </c>
      <c r="H20" s="13">
        <v>18</v>
      </c>
      <c r="I20" s="14">
        <v>5.6000000000000001E-2</v>
      </c>
      <c r="K20" s="16">
        <v>18</v>
      </c>
      <c r="L20" s="17">
        <v>0.13900000000000001</v>
      </c>
      <c r="M20" s="17">
        <v>0.14299999999999999</v>
      </c>
      <c r="N20" s="18">
        <v>2.7570000000000001E-2</v>
      </c>
      <c r="P20" s="13">
        <v>18</v>
      </c>
      <c r="Q20" s="14">
        <v>5.6000000000000001E-2</v>
      </c>
      <c r="S20" s="16">
        <v>18</v>
      </c>
      <c r="T20" s="17">
        <v>0.111</v>
      </c>
      <c r="U20" s="17">
        <v>0.112</v>
      </c>
      <c r="V20" s="18">
        <v>3.884E-2</v>
      </c>
    </row>
    <row r="21" spans="2:22" ht="15" customHeight="1">
      <c r="B21" s="13">
        <v>19</v>
      </c>
      <c r="C21" s="14">
        <v>5.1999999999999998E-2</v>
      </c>
      <c r="D21" s="15"/>
      <c r="E21" s="16">
        <v>19</v>
      </c>
      <c r="F21" s="17">
        <v>0.114</v>
      </c>
      <c r="H21" s="13">
        <v>19</v>
      </c>
      <c r="I21" s="14">
        <v>5.2999999999999999E-2</v>
      </c>
      <c r="K21" s="16">
        <v>19</v>
      </c>
      <c r="L21" s="17">
        <v>0.13200000000000001</v>
      </c>
      <c r="M21" s="17">
        <v>0.14299999999999999</v>
      </c>
      <c r="N21" s="18">
        <v>2.6159999999999999E-2</v>
      </c>
      <c r="P21" s="13">
        <v>19</v>
      </c>
      <c r="Q21" s="14">
        <v>5.2999999999999999E-2</v>
      </c>
      <c r="S21" s="16">
        <v>19</v>
      </c>
      <c r="T21" s="17">
        <v>0.105</v>
      </c>
      <c r="U21" s="17">
        <v>0.112</v>
      </c>
      <c r="V21" s="18">
        <v>3.6929999999999998E-2</v>
      </c>
    </row>
    <row r="22" spans="2:22" ht="15" customHeight="1">
      <c r="B22" s="13">
        <v>20</v>
      </c>
      <c r="C22" s="14">
        <v>0.05</v>
      </c>
      <c r="D22" s="15"/>
      <c r="E22" s="16">
        <v>20</v>
      </c>
      <c r="F22" s="17">
        <v>0.109</v>
      </c>
      <c r="H22" s="13">
        <v>20</v>
      </c>
      <c r="I22" s="14">
        <v>0.05</v>
      </c>
      <c r="K22" s="16">
        <v>20</v>
      </c>
      <c r="L22" s="17">
        <v>0.125</v>
      </c>
      <c r="M22" s="17">
        <v>0.14299999999999999</v>
      </c>
      <c r="N22" s="18">
        <v>2.5170000000000001E-2</v>
      </c>
      <c r="P22" s="13">
        <v>20</v>
      </c>
      <c r="Q22" s="14">
        <v>0.05</v>
      </c>
      <c r="S22" s="16">
        <v>20</v>
      </c>
      <c r="T22" s="17">
        <v>0.1</v>
      </c>
      <c r="U22" s="17">
        <v>0.112</v>
      </c>
      <c r="V22" s="18">
        <v>3.4860000000000002E-2</v>
      </c>
    </row>
    <row r="23" spans="2:22" ht="15" customHeight="1">
      <c r="B23" s="13">
        <v>21</v>
      </c>
      <c r="C23" s="14">
        <v>4.8000000000000001E-2</v>
      </c>
      <c r="D23" s="15"/>
      <c r="E23" s="16">
        <v>21</v>
      </c>
      <c r="F23" s="17">
        <v>0.104</v>
      </c>
      <c r="H23" s="13">
        <v>21</v>
      </c>
      <c r="I23" s="14">
        <v>4.8000000000000001E-2</v>
      </c>
      <c r="K23" s="16">
        <v>21</v>
      </c>
      <c r="L23" s="17">
        <v>0.11899999999999999</v>
      </c>
      <c r="M23" s="17">
        <v>0.125</v>
      </c>
      <c r="N23" s="18">
        <v>2.4080000000000001E-2</v>
      </c>
      <c r="P23" s="13">
        <v>21</v>
      </c>
      <c r="Q23" s="14">
        <v>4.8000000000000001E-2</v>
      </c>
      <c r="S23" s="16">
        <v>21</v>
      </c>
      <c r="T23" s="17">
        <v>9.5000000000000001E-2</v>
      </c>
      <c r="U23" s="17">
        <v>0.1</v>
      </c>
      <c r="V23" s="18">
        <v>3.3349999999999998E-2</v>
      </c>
    </row>
    <row r="24" spans="2:22" ht="15" customHeight="1">
      <c r="B24" s="13">
        <v>22</v>
      </c>
      <c r="C24" s="14">
        <v>4.5999999999999999E-2</v>
      </c>
      <c r="D24" s="15"/>
      <c r="E24" s="16">
        <v>22</v>
      </c>
      <c r="F24" s="17">
        <v>9.9000000000000005E-2</v>
      </c>
      <c r="H24" s="13">
        <v>22</v>
      </c>
      <c r="I24" s="14">
        <v>4.5999999999999999E-2</v>
      </c>
      <c r="K24" s="16">
        <v>22</v>
      </c>
      <c r="L24" s="17">
        <v>0.114</v>
      </c>
      <c r="M24" s="17">
        <v>0.125</v>
      </c>
      <c r="N24" s="18">
        <v>2.2960000000000001E-2</v>
      </c>
      <c r="P24" s="13">
        <v>22</v>
      </c>
      <c r="Q24" s="14">
        <v>4.5999999999999999E-2</v>
      </c>
      <c r="S24" s="16">
        <v>22</v>
      </c>
      <c r="T24" s="17">
        <v>9.0999999999999998E-2</v>
      </c>
      <c r="U24" s="17">
        <v>0.1</v>
      </c>
      <c r="V24" s="18">
        <v>3.1820000000000001E-2</v>
      </c>
    </row>
    <row r="25" spans="2:22" ht="15" customHeight="1">
      <c r="B25" s="13">
        <v>23</v>
      </c>
      <c r="C25" s="14">
        <v>4.3999999999999997E-2</v>
      </c>
      <c r="D25" s="15"/>
      <c r="E25" s="16">
        <v>23</v>
      </c>
      <c r="F25" s="17">
        <v>9.5000000000000001E-2</v>
      </c>
      <c r="H25" s="13">
        <v>23</v>
      </c>
      <c r="I25" s="14">
        <v>4.3999999999999997E-2</v>
      </c>
      <c r="K25" s="16">
        <v>23</v>
      </c>
      <c r="L25" s="17">
        <v>0.109</v>
      </c>
      <c r="M25" s="17">
        <v>0.112</v>
      </c>
      <c r="N25" s="18">
        <v>2.2259999999999999E-2</v>
      </c>
      <c r="P25" s="13">
        <v>23</v>
      </c>
      <c r="Q25" s="14">
        <v>4.3999999999999997E-2</v>
      </c>
      <c r="S25" s="16">
        <v>23</v>
      </c>
      <c r="T25" s="17">
        <v>8.6999999999999994E-2</v>
      </c>
      <c r="U25" s="17">
        <v>9.0999999999999998E-2</v>
      </c>
      <c r="V25" s="18">
        <v>3.0519999999999999E-2</v>
      </c>
    </row>
    <row r="26" spans="2:22" ht="15" customHeight="1">
      <c r="B26" s="13">
        <v>24</v>
      </c>
      <c r="C26" s="14">
        <v>4.2000000000000003E-2</v>
      </c>
      <c r="D26" s="15"/>
      <c r="E26" s="16">
        <v>24</v>
      </c>
      <c r="F26" s="17">
        <v>9.1999999999999998E-2</v>
      </c>
      <c r="H26" s="13">
        <v>24</v>
      </c>
      <c r="I26" s="14">
        <v>4.2000000000000003E-2</v>
      </c>
      <c r="K26" s="16">
        <v>24</v>
      </c>
      <c r="L26" s="17">
        <v>0.104</v>
      </c>
      <c r="M26" s="17">
        <v>0.112</v>
      </c>
      <c r="N26" s="18">
        <v>2.1569999999999999E-2</v>
      </c>
      <c r="P26" s="13">
        <v>24</v>
      </c>
      <c r="Q26" s="14">
        <v>4.2000000000000003E-2</v>
      </c>
      <c r="S26" s="16">
        <v>24</v>
      </c>
      <c r="T26" s="17">
        <v>8.3000000000000004E-2</v>
      </c>
      <c r="U26" s="17">
        <v>8.4000000000000005E-2</v>
      </c>
      <c r="V26" s="18">
        <v>2.9690000000000001E-2</v>
      </c>
    </row>
    <row r="27" spans="2:22" ht="15" customHeight="1">
      <c r="B27" s="13">
        <v>25</v>
      </c>
      <c r="C27" s="14">
        <v>0.04</v>
      </c>
      <c r="D27" s="15"/>
      <c r="E27" s="16">
        <v>25</v>
      </c>
      <c r="F27" s="17">
        <v>8.7999999999999995E-2</v>
      </c>
      <c r="H27" s="13">
        <v>25</v>
      </c>
      <c r="I27" s="14">
        <v>0.04</v>
      </c>
      <c r="K27" s="16">
        <v>25</v>
      </c>
      <c r="L27" s="17">
        <v>0.1</v>
      </c>
      <c r="M27" s="17">
        <v>0.112</v>
      </c>
      <c r="N27" s="18">
        <v>2.0580000000000001E-2</v>
      </c>
      <c r="P27" s="13">
        <v>25</v>
      </c>
      <c r="Q27" s="14">
        <v>0.04</v>
      </c>
      <c r="S27" s="16">
        <v>25</v>
      </c>
      <c r="T27" s="17">
        <v>0.08</v>
      </c>
      <c r="U27" s="17">
        <v>8.4000000000000005E-2</v>
      </c>
      <c r="V27" s="18">
        <v>2.8410000000000001E-2</v>
      </c>
    </row>
    <row r="28" spans="2:22" ht="15" customHeight="1">
      <c r="B28" s="13">
        <v>26</v>
      </c>
      <c r="C28" s="14">
        <v>3.9E-2</v>
      </c>
      <c r="D28" s="15"/>
      <c r="E28" s="16">
        <v>26</v>
      </c>
      <c r="F28" s="17">
        <v>8.5000000000000006E-2</v>
      </c>
      <c r="H28" s="13">
        <v>26</v>
      </c>
      <c r="I28" s="14">
        <v>3.9E-2</v>
      </c>
      <c r="K28" s="16">
        <v>26</v>
      </c>
      <c r="L28" s="17">
        <v>9.6000000000000002E-2</v>
      </c>
      <c r="M28" s="17">
        <v>0.1</v>
      </c>
      <c r="N28" s="18">
        <v>1.9890000000000001E-2</v>
      </c>
      <c r="P28" s="13">
        <v>26</v>
      </c>
      <c r="Q28" s="14">
        <v>3.9E-2</v>
      </c>
      <c r="S28" s="16">
        <v>26</v>
      </c>
      <c r="T28" s="17">
        <v>7.6999999999999999E-2</v>
      </c>
      <c r="U28" s="17">
        <v>8.4000000000000005E-2</v>
      </c>
      <c r="V28" s="18">
        <v>2.716E-2</v>
      </c>
    </row>
    <row r="29" spans="2:22" ht="15" customHeight="1">
      <c r="B29" s="13">
        <v>27</v>
      </c>
      <c r="C29" s="14">
        <v>3.6999999999999998E-2</v>
      </c>
      <c r="D29" s="15"/>
      <c r="E29" s="16">
        <v>27</v>
      </c>
      <c r="F29" s="17">
        <v>8.2000000000000003E-2</v>
      </c>
      <c r="H29" s="13">
        <v>27</v>
      </c>
      <c r="I29" s="14">
        <v>3.7999999999999999E-2</v>
      </c>
      <c r="K29" s="16">
        <v>27</v>
      </c>
      <c r="L29" s="17">
        <v>9.2999999999999999E-2</v>
      </c>
      <c r="M29" s="17">
        <v>0.1</v>
      </c>
      <c r="N29" s="18">
        <v>1.9019999999999999E-2</v>
      </c>
      <c r="P29" s="13">
        <v>27</v>
      </c>
      <c r="Q29" s="14">
        <v>3.7999999999999999E-2</v>
      </c>
      <c r="S29" s="16">
        <v>27</v>
      </c>
      <c r="T29" s="17">
        <v>7.3999999999999996E-2</v>
      </c>
      <c r="U29" s="17">
        <v>7.6999999999999999E-2</v>
      </c>
      <c r="V29" s="18">
        <v>2.6239999999999999E-2</v>
      </c>
    </row>
    <row r="30" spans="2:22" ht="15" customHeight="1">
      <c r="B30" s="13">
        <v>28</v>
      </c>
      <c r="C30" s="14">
        <v>3.5999999999999997E-2</v>
      </c>
      <c r="D30" s="15"/>
      <c r="E30" s="16">
        <v>28</v>
      </c>
      <c r="F30" s="17">
        <v>7.9000000000000001E-2</v>
      </c>
      <c r="H30" s="13">
        <v>28</v>
      </c>
      <c r="I30" s="14">
        <v>3.5999999999999997E-2</v>
      </c>
      <c r="K30" s="16">
        <v>28</v>
      </c>
      <c r="L30" s="17">
        <v>8.8999999999999996E-2</v>
      </c>
      <c r="M30" s="17">
        <v>9.0999999999999998E-2</v>
      </c>
      <c r="N30" s="18">
        <v>2.8660000000000001E-2</v>
      </c>
      <c r="P30" s="13">
        <v>28</v>
      </c>
      <c r="Q30" s="14">
        <v>3.5999999999999997E-2</v>
      </c>
      <c r="S30" s="16">
        <v>28</v>
      </c>
      <c r="T30" s="17">
        <v>7.0999999999999994E-2</v>
      </c>
      <c r="U30" s="17">
        <v>7.1999999999999995E-2</v>
      </c>
      <c r="V30" s="18">
        <v>2.5680000000000001E-2</v>
      </c>
    </row>
    <row r="31" spans="2:22" ht="15" customHeight="1">
      <c r="B31" s="13">
        <v>29</v>
      </c>
      <c r="C31" s="14">
        <v>3.5000000000000003E-2</v>
      </c>
      <c r="D31" s="15"/>
      <c r="E31" s="16">
        <v>29</v>
      </c>
      <c r="F31" s="17">
        <v>7.5999999999999998E-2</v>
      </c>
      <c r="H31" s="13">
        <v>29</v>
      </c>
      <c r="I31" s="14">
        <v>3.5000000000000003E-2</v>
      </c>
      <c r="K31" s="16">
        <v>29</v>
      </c>
      <c r="L31" s="17">
        <v>8.5999999999999993E-2</v>
      </c>
      <c r="M31" s="17">
        <v>9.0999999999999998E-2</v>
      </c>
      <c r="N31" s="18">
        <v>1.8030000000000001E-2</v>
      </c>
      <c r="P31" s="13">
        <v>29</v>
      </c>
      <c r="Q31" s="14">
        <v>3.5000000000000003E-2</v>
      </c>
      <c r="S31" s="16">
        <v>29</v>
      </c>
      <c r="T31" s="17">
        <v>6.9000000000000006E-2</v>
      </c>
      <c r="U31" s="17">
        <v>7.1999999999999995E-2</v>
      </c>
      <c r="V31" s="18">
        <v>2.4629999999999999E-2</v>
      </c>
    </row>
    <row r="32" spans="2:22" ht="15" customHeight="1">
      <c r="B32" s="13">
        <v>30</v>
      </c>
      <c r="C32" s="14">
        <v>3.4000000000000002E-2</v>
      </c>
      <c r="D32" s="15"/>
      <c r="E32" s="16">
        <v>30</v>
      </c>
      <c r="F32" s="17">
        <v>7.3999999999999996E-2</v>
      </c>
      <c r="H32" s="13">
        <v>30</v>
      </c>
      <c r="I32" s="14">
        <v>3.4000000000000002E-2</v>
      </c>
      <c r="K32" s="16">
        <v>30</v>
      </c>
      <c r="L32" s="17">
        <v>8.3000000000000004E-2</v>
      </c>
      <c r="M32" s="17">
        <v>8.4000000000000005E-2</v>
      </c>
      <c r="N32" s="18">
        <v>1.7659999999999999E-2</v>
      </c>
      <c r="P32" s="13">
        <v>30</v>
      </c>
      <c r="Q32" s="14">
        <v>3.4000000000000002E-2</v>
      </c>
      <c r="S32" s="16">
        <v>30</v>
      </c>
      <c r="T32" s="17">
        <v>6.7000000000000004E-2</v>
      </c>
      <c r="U32" s="17">
        <v>7.1999999999999995E-2</v>
      </c>
      <c r="V32" s="18">
        <v>2.366E-2</v>
      </c>
    </row>
    <row r="33" spans="2:22" ht="15" customHeight="1">
      <c r="B33" s="13">
        <v>31</v>
      </c>
      <c r="C33" s="14">
        <v>3.3000000000000002E-2</v>
      </c>
      <c r="D33" s="15"/>
      <c r="E33" s="16">
        <v>31</v>
      </c>
      <c r="F33" s="17">
        <v>7.1999999999999995E-2</v>
      </c>
      <c r="H33" s="13">
        <v>31</v>
      </c>
      <c r="I33" s="14">
        <v>3.3000000000000002E-2</v>
      </c>
      <c r="K33" s="16">
        <v>31</v>
      </c>
      <c r="L33" s="17">
        <v>8.1000000000000003E-2</v>
      </c>
      <c r="M33" s="17">
        <v>8.4000000000000005E-2</v>
      </c>
      <c r="N33" s="18">
        <v>1.6879999999999999E-2</v>
      </c>
      <c r="P33" s="13">
        <v>31</v>
      </c>
      <c r="Q33" s="14">
        <v>3.3000000000000002E-2</v>
      </c>
      <c r="S33" s="16">
        <v>31</v>
      </c>
      <c r="T33" s="17">
        <v>6.5000000000000002E-2</v>
      </c>
      <c r="U33" s="17">
        <v>6.7000000000000004E-2</v>
      </c>
      <c r="V33" s="18">
        <v>2.2859999999999998E-2</v>
      </c>
    </row>
    <row r="34" spans="2:22" ht="15" customHeight="1">
      <c r="B34" s="13">
        <v>32</v>
      </c>
      <c r="C34" s="14">
        <v>3.2000000000000001E-2</v>
      </c>
      <c r="D34" s="15"/>
      <c r="E34" s="16">
        <v>32</v>
      </c>
      <c r="F34" s="17">
        <v>6.9000000000000006E-2</v>
      </c>
      <c r="H34" s="13">
        <v>32</v>
      </c>
      <c r="I34" s="14">
        <v>3.2000000000000001E-2</v>
      </c>
      <c r="K34" s="16">
        <v>32</v>
      </c>
      <c r="L34" s="17">
        <v>7.8E-2</v>
      </c>
      <c r="M34" s="17">
        <v>8.4000000000000005E-2</v>
      </c>
      <c r="N34" s="18">
        <v>1.6549999999999999E-2</v>
      </c>
      <c r="P34" s="13">
        <v>32</v>
      </c>
      <c r="Q34" s="14">
        <v>3.2000000000000001E-2</v>
      </c>
      <c r="S34" s="16">
        <v>32</v>
      </c>
      <c r="T34" s="17">
        <v>6.3E-2</v>
      </c>
      <c r="U34" s="17">
        <v>6.7000000000000004E-2</v>
      </c>
      <c r="V34" s="18">
        <v>2.2159999999999999E-2</v>
      </c>
    </row>
    <row r="35" spans="2:22" ht="15" customHeight="1">
      <c r="B35" s="13">
        <v>33</v>
      </c>
      <c r="C35" s="14">
        <v>3.1E-2</v>
      </c>
      <c r="D35" s="15"/>
      <c r="E35" s="16">
        <v>33</v>
      </c>
      <c r="F35" s="17">
        <v>6.7000000000000004E-2</v>
      </c>
      <c r="H35" s="13">
        <v>33</v>
      </c>
      <c r="I35" s="14">
        <v>3.1E-2</v>
      </c>
      <c r="K35" s="16">
        <v>33</v>
      </c>
      <c r="L35" s="17">
        <v>7.5999999999999998E-2</v>
      </c>
      <c r="M35" s="17">
        <v>7.6999999999999999E-2</v>
      </c>
      <c r="N35" s="18">
        <v>1.585E-2</v>
      </c>
      <c r="P35" s="13">
        <v>33</v>
      </c>
      <c r="Q35" s="14">
        <v>3.1E-2</v>
      </c>
      <c r="S35" s="16">
        <v>33</v>
      </c>
      <c r="T35" s="17">
        <v>6.0999999999999999E-2</v>
      </c>
      <c r="U35" s="17">
        <v>6.3E-2</v>
      </c>
      <c r="V35" s="18">
        <v>2.1610000000000001E-2</v>
      </c>
    </row>
    <row r="36" spans="2:22" ht="15" customHeight="1">
      <c r="B36" s="13">
        <v>34</v>
      </c>
      <c r="C36" s="14">
        <v>0.03</v>
      </c>
      <c r="D36" s="15"/>
      <c r="E36" s="16">
        <v>34</v>
      </c>
      <c r="F36" s="17">
        <v>6.6000000000000003E-2</v>
      </c>
      <c r="H36" s="13">
        <v>34</v>
      </c>
      <c r="I36" s="14">
        <v>0.03</v>
      </c>
      <c r="K36" s="16">
        <v>34</v>
      </c>
      <c r="L36" s="17">
        <v>7.3999999999999996E-2</v>
      </c>
      <c r="M36" s="17">
        <v>7.6999999999999999E-2</v>
      </c>
      <c r="N36" s="18">
        <v>1.532E-2</v>
      </c>
      <c r="P36" s="13">
        <v>34</v>
      </c>
      <c r="Q36" s="14">
        <v>0.03</v>
      </c>
      <c r="S36" s="16">
        <v>34</v>
      </c>
      <c r="T36" s="17">
        <v>5.8999999999999997E-2</v>
      </c>
      <c r="U36" s="17">
        <v>6.3E-2</v>
      </c>
      <c r="V36" s="18">
        <v>2.0969999999999999E-2</v>
      </c>
    </row>
    <row r="37" spans="2:22" ht="15" customHeight="1">
      <c r="B37" s="13">
        <v>35</v>
      </c>
      <c r="C37" s="14">
        <v>2.9000000000000001E-2</v>
      </c>
      <c r="D37" s="15"/>
      <c r="E37" s="16">
        <v>35</v>
      </c>
      <c r="F37" s="17">
        <v>6.4000000000000001E-2</v>
      </c>
      <c r="H37" s="13">
        <v>35</v>
      </c>
      <c r="I37" s="14">
        <v>2.9000000000000001E-2</v>
      </c>
      <c r="K37" s="16">
        <v>35</v>
      </c>
      <c r="L37" s="17">
        <v>7.0999999999999994E-2</v>
      </c>
      <c r="M37" s="17">
        <v>7.1999999999999995E-2</v>
      </c>
      <c r="N37" s="18">
        <v>1.532E-2</v>
      </c>
      <c r="P37" s="13">
        <v>35</v>
      </c>
      <c r="Q37" s="14">
        <v>2.9000000000000001E-2</v>
      </c>
      <c r="S37" s="16">
        <v>35</v>
      </c>
      <c r="T37" s="17">
        <v>5.7000000000000002E-2</v>
      </c>
      <c r="U37" s="17">
        <v>5.8999999999999997E-2</v>
      </c>
      <c r="V37" s="18">
        <v>2.051E-2</v>
      </c>
    </row>
    <row r="38" spans="2:22" ht="15" customHeight="1">
      <c r="B38" s="13">
        <v>36</v>
      </c>
      <c r="C38" s="14">
        <v>2.8000000000000001E-2</v>
      </c>
      <c r="D38" s="15"/>
      <c r="E38" s="16">
        <v>36</v>
      </c>
      <c r="F38" s="17">
        <v>6.2E-2</v>
      </c>
      <c r="H38" s="13">
        <v>36</v>
      </c>
      <c r="I38" s="14">
        <v>2.8000000000000001E-2</v>
      </c>
      <c r="K38" s="16">
        <v>36</v>
      </c>
      <c r="L38" s="17">
        <v>6.9000000000000006E-2</v>
      </c>
      <c r="M38" s="17">
        <v>7.1999999999999995E-2</v>
      </c>
      <c r="N38" s="18">
        <v>1.494E-2</v>
      </c>
      <c r="P38" s="13">
        <v>36</v>
      </c>
      <c r="Q38" s="14">
        <v>2.8000000000000001E-2</v>
      </c>
      <c r="S38" s="16">
        <v>36</v>
      </c>
      <c r="T38" s="17">
        <v>5.6000000000000001E-2</v>
      </c>
      <c r="U38" s="17">
        <v>5.8999999999999997E-2</v>
      </c>
      <c r="V38" s="18">
        <v>1.9740000000000001E-2</v>
      </c>
    </row>
    <row r="39" spans="2:22" ht="15" customHeight="1">
      <c r="B39" s="13">
        <v>37</v>
      </c>
      <c r="C39" s="14">
        <v>2.7E-2</v>
      </c>
      <c r="D39" s="15"/>
      <c r="E39" s="16">
        <v>37</v>
      </c>
      <c r="F39" s="17">
        <v>0.06</v>
      </c>
      <c r="H39" s="13">
        <v>37</v>
      </c>
      <c r="I39" s="14">
        <v>2.8000000000000001E-2</v>
      </c>
      <c r="K39" s="16">
        <v>37</v>
      </c>
      <c r="L39" s="17">
        <v>6.8000000000000005E-2</v>
      </c>
      <c r="M39" s="17">
        <v>7.1999999999999995E-2</v>
      </c>
      <c r="N39" s="18">
        <v>1.4250000000000001E-2</v>
      </c>
      <c r="P39" s="13">
        <v>37</v>
      </c>
      <c r="Q39" s="14">
        <v>2.8000000000000001E-2</v>
      </c>
      <c r="S39" s="16">
        <v>37</v>
      </c>
      <c r="T39" s="17">
        <v>5.3999999999999999E-2</v>
      </c>
      <c r="U39" s="17">
        <v>5.6000000000000001E-2</v>
      </c>
      <c r="V39" s="18">
        <v>1.95E-2</v>
      </c>
    </row>
    <row r="40" spans="2:22" ht="15" customHeight="1">
      <c r="B40" s="13">
        <v>38</v>
      </c>
      <c r="C40" s="14">
        <v>2.7E-2</v>
      </c>
      <c r="D40" s="15"/>
      <c r="E40" s="16">
        <v>38</v>
      </c>
      <c r="F40" s="17">
        <v>5.8999999999999997E-2</v>
      </c>
      <c r="H40" s="13">
        <v>38</v>
      </c>
      <c r="I40" s="14">
        <v>2.7E-2</v>
      </c>
      <c r="K40" s="16">
        <v>38</v>
      </c>
      <c r="L40" s="17">
        <v>6.6000000000000003E-2</v>
      </c>
      <c r="M40" s="17">
        <v>6.7000000000000004E-2</v>
      </c>
      <c r="N40" s="18">
        <v>1.393E-2</v>
      </c>
      <c r="P40" s="13">
        <v>38</v>
      </c>
      <c r="Q40" s="14">
        <v>2.7E-2</v>
      </c>
      <c r="S40" s="16">
        <v>38</v>
      </c>
      <c r="T40" s="17">
        <v>5.2999999999999999E-2</v>
      </c>
      <c r="U40" s="17">
        <v>5.6000000000000001E-2</v>
      </c>
      <c r="V40" s="18">
        <v>1.882E-2</v>
      </c>
    </row>
    <row r="41" spans="2:22" ht="15" customHeight="1">
      <c r="B41" s="13">
        <v>39</v>
      </c>
      <c r="C41" s="14">
        <v>2.5999999999999999E-2</v>
      </c>
      <c r="D41" s="15"/>
      <c r="E41" s="16">
        <v>39</v>
      </c>
      <c r="F41" s="17">
        <v>5.7000000000000002E-2</v>
      </c>
      <c r="H41" s="13">
        <v>39</v>
      </c>
      <c r="I41" s="14">
        <v>2.5999999999999999E-2</v>
      </c>
      <c r="K41" s="16">
        <v>39</v>
      </c>
      <c r="L41" s="17">
        <v>6.4000000000000001E-2</v>
      </c>
      <c r="M41" s="17">
        <v>6.7000000000000004E-2</v>
      </c>
      <c r="N41" s="18">
        <v>1.37E-2</v>
      </c>
      <c r="P41" s="13">
        <v>39</v>
      </c>
      <c r="Q41" s="14">
        <v>2.5999999999999999E-2</v>
      </c>
      <c r="S41" s="16">
        <v>39</v>
      </c>
      <c r="T41" s="17">
        <v>5.0999999999999997E-2</v>
      </c>
      <c r="U41" s="17">
        <v>5.2999999999999999E-2</v>
      </c>
      <c r="V41" s="18">
        <v>1.8599999999999998E-2</v>
      </c>
    </row>
    <row r="42" spans="2:22" ht="15" customHeight="1">
      <c r="B42" s="13">
        <v>40</v>
      </c>
      <c r="C42" s="14">
        <v>2.5000000000000001E-2</v>
      </c>
      <c r="D42" s="15"/>
      <c r="E42" s="16">
        <v>40</v>
      </c>
      <c r="F42" s="17">
        <v>5.6000000000000001E-2</v>
      </c>
      <c r="H42" s="13">
        <v>40</v>
      </c>
      <c r="I42" s="14">
        <v>2.5000000000000001E-2</v>
      </c>
      <c r="K42" s="16">
        <v>40</v>
      </c>
      <c r="L42" s="17">
        <v>6.3E-2</v>
      </c>
      <c r="M42" s="17">
        <v>6.7000000000000004E-2</v>
      </c>
      <c r="N42" s="18">
        <v>1.3169999999999999E-2</v>
      </c>
      <c r="P42" s="13">
        <v>40</v>
      </c>
      <c r="Q42" s="14">
        <v>2.5000000000000001E-2</v>
      </c>
      <c r="S42" s="16">
        <v>40</v>
      </c>
      <c r="T42" s="17">
        <v>0.05</v>
      </c>
      <c r="U42" s="17">
        <v>5.2999999999999999E-2</v>
      </c>
      <c r="V42" s="18">
        <v>1.7909999999999999E-2</v>
      </c>
    </row>
    <row r="43" spans="2:22" ht="15" customHeight="1">
      <c r="B43" s="13">
        <v>41</v>
      </c>
      <c r="C43" s="14">
        <v>2.5000000000000001E-2</v>
      </c>
      <c r="D43" s="15"/>
      <c r="E43" s="16">
        <v>41</v>
      </c>
      <c r="F43" s="17">
        <v>5.5E-2</v>
      </c>
      <c r="H43" s="13">
        <v>41</v>
      </c>
      <c r="I43" s="14">
        <v>2.5000000000000001E-2</v>
      </c>
      <c r="K43" s="16">
        <v>41</v>
      </c>
      <c r="L43" s="17">
        <v>6.0999999999999999E-2</v>
      </c>
      <c r="M43" s="17">
        <v>6.3E-2</v>
      </c>
      <c r="N43" s="18">
        <v>1.306E-2</v>
      </c>
      <c r="P43" s="13">
        <v>41</v>
      </c>
      <c r="Q43" s="14">
        <v>2.5000000000000001E-2</v>
      </c>
      <c r="S43" s="16">
        <v>41</v>
      </c>
      <c r="T43" s="17">
        <v>4.9000000000000002E-2</v>
      </c>
      <c r="U43" s="17">
        <v>0.05</v>
      </c>
      <c r="V43" s="18">
        <v>1.7409999999999998E-2</v>
      </c>
    </row>
    <row r="44" spans="2:22" ht="15" customHeight="1">
      <c r="B44" s="13">
        <v>42</v>
      </c>
      <c r="C44" s="14">
        <v>2.4E-2</v>
      </c>
      <c r="D44" s="15"/>
      <c r="E44" s="16">
        <v>42</v>
      </c>
      <c r="F44" s="17">
        <v>5.2999999999999999E-2</v>
      </c>
      <c r="H44" s="13">
        <v>42</v>
      </c>
      <c r="I44" s="14">
        <v>2.4E-2</v>
      </c>
      <c r="K44" s="16">
        <v>42</v>
      </c>
      <c r="L44" s="17">
        <v>0.06</v>
      </c>
      <c r="M44" s="17">
        <v>6.3E-2</v>
      </c>
      <c r="N44" s="18">
        <v>1.261E-2</v>
      </c>
      <c r="P44" s="13">
        <v>42</v>
      </c>
      <c r="Q44" s="14">
        <v>2.4E-2</v>
      </c>
      <c r="S44" s="16">
        <v>42</v>
      </c>
      <c r="T44" s="17">
        <v>4.8000000000000001E-2</v>
      </c>
      <c r="U44" s="17">
        <v>0.05</v>
      </c>
      <c r="V44" s="18">
        <v>1.694E-2</v>
      </c>
    </row>
    <row r="45" spans="2:22" ht="15" customHeight="1">
      <c r="B45" s="13">
        <v>43</v>
      </c>
      <c r="C45" s="14">
        <v>2.4E-2</v>
      </c>
      <c r="D45" s="15"/>
      <c r="E45" s="16">
        <v>43</v>
      </c>
      <c r="F45" s="17">
        <v>5.1999999999999998E-2</v>
      </c>
      <c r="H45" s="13">
        <v>43</v>
      </c>
      <c r="I45" s="14">
        <v>2.4E-2</v>
      </c>
      <c r="K45" s="16">
        <v>43</v>
      </c>
      <c r="L45" s="17">
        <v>5.8000000000000003E-2</v>
      </c>
      <c r="M45" s="17">
        <v>5.8999999999999997E-2</v>
      </c>
      <c r="N45" s="18">
        <v>1.248E-2</v>
      </c>
      <c r="P45" s="13">
        <v>43</v>
      </c>
      <c r="Q45" s="14">
        <v>2.4E-2</v>
      </c>
      <c r="S45" s="16">
        <v>43</v>
      </c>
      <c r="T45" s="17">
        <v>4.7E-2</v>
      </c>
      <c r="U45" s="17">
        <v>4.8000000000000001E-2</v>
      </c>
      <c r="V45" s="18">
        <v>1.6639999999999999E-2</v>
      </c>
    </row>
    <row r="46" spans="2:22" ht="15" customHeight="1">
      <c r="B46" s="13">
        <v>44</v>
      </c>
      <c r="C46" s="14">
        <v>2.3E-2</v>
      </c>
      <c r="D46" s="15"/>
      <c r="E46" s="16">
        <v>44</v>
      </c>
      <c r="F46" s="17">
        <v>5.0999999999999997E-2</v>
      </c>
      <c r="H46" s="13">
        <v>44</v>
      </c>
      <c r="I46" s="14">
        <v>2.3E-2</v>
      </c>
      <c r="K46" s="16">
        <v>44</v>
      </c>
      <c r="L46" s="17">
        <v>5.7000000000000002E-2</v>
      </c>
      <c r="M46" s="17">
        <v>5.8999999999999997E-2</v>
      </c>
      <c r="N46" s="18">
        <v>1.21E-2</v>
      </c>
      <c r="P46" s="13">
        <v>44</v>
      </c>
      <c r="Q46" s="14">
        <v>2.3E-2</v>
      </c>
      <c r="S46" s="16">
        <v>44</v>
      </c>
      <c r="T46" s="17">
        <v>4.4999999999999998E-2</v>
      </c>
      <c r="U46" s="17">
        <v>4.5999999999999999E-2</v>
      </c>
      <c r="V46" s="18">
        <v>1.6639999999999999E-2</v>
      </c>
    </row>
    <row r="47" spans="2:22" ht="15" customHeight="1">
      <c r="B47" s="13">
        <v>45</v>
      </c>
      <c r="C47" s="14">
        <v>2.3E-2</v>
      </c>
      <c r="D47" s="15"/>
      <c r="E47" s="16">
        <v>45</v>
      </c>
      <c r="F47" s="17">
        <v>0.05</v>
      </c>
      <c r="H47" s="13">
        <v>45</v>
      </c>
      <c r="I47" s="14">
        <v>2.3E-2</v>
      </c>
      <c r="K47" s="16">
        <v>45</v>
      </c>
      <c r="L47" s="17">
        <v>5.6000000000000001E-2</v>
      </c>
      <c r="M47" s="17">
        <v>5.8999999999999997E-2</v>
      </c>
      <c r="N47" s="18">
        <v>1.175E-2</v>
      </c>
      <c r="P47" s="13">
        <v>45</v>
      </c>
      <c r="Q47" s="14">
        <v>2.3E-2</v>
      </c>
      <c r="S47" s="16">
        <v>45</v>
      </c>
      <c r="T47" s="17">
        <v>4.3999999999999997E-2</v>
      </c>
      <c r="U47" s="17">
        <v>4.5999999999999999E-2</v>
      </c>
      <c r="V47" s="18">
        <v>1.634E-2</v>
      </c>
    </row>
    <row r="48" spans="2:22" ht="15" customHeight="1">
      <c r="B48" s="13">
        <v>46</v>
      </c>
      <c r="C48" s="14">
        <v>2.1999999999999999E-2</v>
      </c>
      <c r="D48" s="15"/>
      <c r="E48" s="16">
        <v>46</v>
      </c>
      <c r="F48" s="17">
        <v>4.9000000000000002E-2</v>
      </c>
      <c r="H48" s="13">
        <v>46</v>
      </c>
      <c r="I48" s="14">
        <v>2.1999999999999999E-2</v>
      </c>
      <c r="K48" s="16">
        <v>46</v>
      </c>
      <c r="L48" s="17">
        <v>5.3999999999999999E-2</v>
      </c>
      <c r="M48" s="17">
        <v>5.6000000000000001E-2</v>
      </c>
      <c r="N48" s="18">
        <v>1.175E-2</v>
      </c>
      <c r="P48" s="13">
        <v>46</v>
      </c>
      <c r="Q48" s="14">
        <v>2.1999999999999999E-2</v>
      </c>
      <c r="S48" s="16">
        <v>46</v>
      </c>
      <c r="T48" s="17">
        <v>4.2999999999999997E-2</v>
      </c>
      <c r="U48" s="17">
        <v>4.3999999999999997E-2</v>
      </c>
      <c r="V48" s="18">
        <v>1.601E-2</v>
      </c>
    </row>
    <row r="49" spans="2:22" ht="15" customHeight="1">
      <c r="B49" s="13">
        <v>47</v>
      </c>
      <c r="C49" s="14">
        <v>2.1999999999999999E-2</v>
      </c>
      <c r="D49" s="15"/>
      <c r="E49" s="16">
        <v>47</v>
      </c>
      <c r="F49" s="17">
        <v>4.8000000000000001E-2</v>
      </c>
      <c r="H49" s="13">
        <v>47</v>
      </c>
      <c r="I49" s="14">
        <v>2.1999999999999999E-2</v>
      </c>
      <c r="K49" s="16">
        <v>47</v>
      </c>
      <c r="L49" s="17">
        <v>5.2999999999999999E-2</v>
      </c>
      <c r="M49" s="17">
        <v>5.6000000000000001E-2</v>
      </c>
      <c r="N49" s="18">
        <v>1.153E-2</v>
      </c>
      <c r="P49" s="13">
        <v>47</v>
      </c>
      <c r="Q49" s="14">
        <v>2.1999999999999999E-2</v>
      </c>
      <c r="S49" s="16">
        <v>47</v>
      </c>
      <c r="T49" s="17">
        <v>4.2999999999999997E-2</v>
      </c>
      <c r="U49" s="17">
        <v>4.3999999999999997E-2</v>
      </c>
      <c r="V49" s="18">
        <v>1.532E-2</v>
      </c>
    </row>
    <row r="50" spans="2:22" ht="15" customHeight="1">
      <c r="B50" s="13">
        <v>48</v>
      </c>
      <c r="C50" s="14">
        <v>2.1000000000000001E-2</v>
      </c>
      <c r="D50" s="15"/>
      <c r="E50" s="16">
        <v>48</v>
      </c>
      <c r="F50" s="17">
        <v>4.7E-2</v>
      </c>
      <c r="H50" s="13">
        <v>48</v>
      </c>
      <c r="I50" s="14">
        <v>2.1000000000000001E-2</v>
      </c>
      <c r="K50" s="16">
        <v>48</v>
      </c>
      <c r="L50" s="17">
        <v>5.1999999999999998E-2</v>
      </c>
      <c r="M50" s="17">
        <v>5.2999999999999999E-2</v>
      </c>
      <c r="N50" s="18">
        <v>1.1259999999999999E-2</v>
      </c>
      <c r="P50" s="13">
        <v>48</v>
      </c>
      <c r="Q50" s="14">
        <v>2.1000000000000001E-2</v>
      </c>
      <c r="S50" s="16">
        <v>48</v>
      </c>
      <c r="T50" s="17">
        <v>4.2000000000000003E-2</v>
      </c>
      <c r="U50" s="17">
        <v>4.3999999999999997E-2</v>
      </c>
      <c r="V50" s="18">
        <v>1.499E-2</v>
      </c>
    </row>
    <row r="51" spans="2:22" ht="15" customHeight="1">
      <c r="B51" s="13">
        <v>49</v>
      </c>
      <c r="C51" s="14">
        <v>2.1000000000000001E-2</v>
      </c>
      <c r="D51" s="15"/>
      <c r="E51" s="16">
        <v>49</v>
      </c>
      <c r="F51" s="17">
        <v>4.5999999999999999E-2</v>
      </c>
      <c r="H51" s="13">
        <v>49</v>
      </c>
      <c r="I51" s="14">
        <v>2.1000000000000001E-2</v>
      </c>
      <c r="K51" s="16">
        <v>49</v>
      </c>
      <c r="L51" s="17">
        <v>5.0999999999999997E-2</v>
      </c>
      <c r="M51" s="17">
        <v>5.2999999999999999E-2</v>
      </c>
      <c r="N51" s="18">
        <v>1.102E-2</v>
      </c>
      <c r="P51" s="13">
        <v>49</v>
      </c>
      <c r="Q51" s="14">
        <v>2.1000000000000001E-2</v>
      </c>
      <c r="S51" s="16">
        <v>49</v>
      </c>
      <c r="T51" s="17">
        <v>4.1000000000000002E-2</v>
      </c>
      <c r="U51" s="17">
        <v>4.2000000000000003E-2</v>
      </c>
      <c r="V51" s="18">
        <v>1.4749999999999999E-2</v>
      </c>
    </row>
    <row r="52" spans="2:22" ht="15" customHeight="1">
      <c r="B52" s="13">
        <v>50</v>
      </c>
      <c r="C52" s="14">
        <v>0.02</v>
      </c>
      <c r="D52" s="15"/>
      <c r="E52" s="16">
        <v>50</v>
      </c>
      <c r="F52" s="17">
        <v>4.4999999999999998E-2</v>
      </c>
      <c r="H52" s="13">
        <v>50</v>
      </c>
      <c r="I52" s="14">
        <v>0.02</v>
      </c>
      <c r="K52" s="16">
        <v>50</v>
      </c>
      <c r="L52" s="17">
        <v>0.05</v>
      </c>
      <c r="M52" s="17">
        <v>5.2999999999999999E-2</v>
      </c>
      <c r="N52" s="18">
        <v>1.072E-2</v>
      </c>
      <c r="P52" s="13">
        <v>50</v>
      </c>
      <c r="Q52" s="14">
        <v>0.02</v>
      </c>
      <c r="S52" s="16">
        <v>50</v>
      </c>
      <c r="T52" s="17">
        <v>0.04</v>
      </c>
      <c r="U52" s="17">
        <v>4.2000000000000003E-2</v>
      </c>
      <c r="V52" s="18">
        <v>1.44E-2</v>
      </c>
    </row>
    <row r="53" spans="2:22" ht="15" customHeight="1">
      <c r="B53" s="13">
        <v>51</v>
      </c>
      <c r="C53" s="14">
        <v>0.02</v>
      </c>
      <c r="D53" s="15"/>
      <c r="E53" s="16">
        <v>51</v>
      </c>
      <c r="F53" s="17">
        <v>4.3999999999999997E-2</v>
      </c>
      <c r="H53" s="13">
        <v>51</v>
      </c>
      <c r="I53" s="14">
        <v>0.02</v>
      </c>
      <c r="K53" s="16">
        <v>51</v>
      </c>
      <c r="L53" s="17">
        <v>4.9000000000000002E-2</v>
      </c>
      <c r="M53" s="17">
        <v>0.05</v>
      </c>
      <c r="N53" s="18">
        <v>1.0529999999999999E-2</v>
      </c>
      <c r="P53" s="13">
        <v>51</v>
      </c>
      <c r="Q53" s="14">
        <v>0.02</v>
      </c>
      <c r="S53" s="16">
        <v>51</v>
      </c>
      <c r="T53" s="17">
        <v>3.9E-2</v>
      </c>
      <c r="U53" s="17">
        <v>0.04</v>
      </c>
      <c r="V53" s="18">
        <v>1.422E-2</v>
      </c>
    </row>
    <row r="54" spans="2:22" ht="15" customHeight="1">
      <c r="B54" s="13">
        <v>52</v>
      </c>
      <c r="C54" s="14">
        <v>0.02</v>
      </c>
      <c r="D54" s="15"/>
      <c r="E54" s="16">
        <v>52</v>
      </c>
      <c r="F54" s="17">
        <v>4.2999999999999997E-2</v>
      </c>
      <c r="H54" s="13">
        <v>52</v>
      </c>
      <c r="I54" s="14">
        <v>0.02</v>
      </c>
      <c r="K54" s="16">
        <v>52</v>
      </c>
      <c r="L54" s="17">
        <v>4.8000000000000001E-2</v>
      </c>
      <c r="M54" s="17">
        <v>0.05</v>
      </c>
      <c r="N54" s="18">
        <v>1.0359999999999999E-2</v>
      </c>
      <c r="P54" s="13">
        <v>52</v>
      </c>
      <c r="Q54" s="14">
        <v>0.02</v>
      </c>
      <c r="S54" s="16">
        <v>52</v>
      </c>
      <c r="T54" s="17">
        <v>3.7999999999999999E-2</v>
      </c>
      <c r="U54" s="17">
        <v>3.9E-2</v>
      </c>
      <c r="V54" s="18">
        <v>1.422E-2</v>
      </c>
    </row>
    <row r="55" spans="2:22" ht="15" customHeight="1">
      <c r="B55" s="13">
        <v>53</v>
      </c>
      <c r="C55" s="14">
        <v>1.9E-2</v>
      </c>
      <c r="D55" s="15"/>
      <c r="E55" s="16">
        <v>53</v>
      </c>
      <c r="F55" s="17">
        <v>4.2999999999999997E-2</v>
      </c>
      <c r="H55" s="13">
        <v>53</v>
      </c>
      <c r="I55" s="14">
        <v>1.9E-2</v>
      </c>
      <c r="K55" s="16">
        <v>53</v>
      </c>
      <c r="L55" s="17">
        <v>4.7E-2</v>
      </c>
      <c r="M55" s="17">
        <v>4.8000000000000001E-2</v>
      </c>
      <c r="N55" s="18">
        <v>1.0279999999999999E-2</v>
      </c>
      <c r="P55" s="13">
        <v>53</v>
      </c>
      <c r="Q55" s="14">
        <v>1.9E-2</v>
      </c>
      <c r="S55" s="16">
        <v>53</v>
      </c>
      <c r="T55" s="17">
        <v>3.7999999999999999E-2</v>
      </c>
      <c r="U55" s="17">
        <v>3.9E-2</v>
      </c>
      <c r="V55" s="18">
        <v>1.37E-2</v>
      </c>
    </row>
    <row r="56" spans="2:22" ht="15" customHeight="1">
      <c r="B56" s="13">
        <v>54</v>
      </c>
      <c r="C56" s="14">
        <v>1.9E-2</v>
      </c>
      <c r="D56" s="15"/>
      <c r="E56" s="16">
        <v>54</v>
      </c>
      <c r="F56" s="17">
        <v>4.2000000000000003E-2</v>
      </c>
      <c r="H56" s="13">
        <v>54</v>
      </c>
      <c r="I56" s="14">
        <v>1.9E-2</v>
      </c>
      <c r="K56" s="16">
        <v>54</v>
      </c>
      <c r="L56" s="17">
        <v>4.5999999999999999E-2</v>
      </c>
      <c r="M56" s="17">
        <v>4.8000000000000001E-2</v>
      </c>
      <c r="N56" s="18">
        <v>1.0149999999999999E-2</v>
      </c>
      <c r="P56" s="13">
        <v>54</v>
      </c>
      <c r="Q56" s="14">
        <v>1.9E-2</v>
      </c>
      <c r="S56" s="16">
        <v>54</v>
      </c>
      <c r="T56" s="17">
        <v>3.6999999999999998E-2</v>
      </c>
      <c r="U56" s="17">
        <v>3.7999999999999999E-2</v>
      </c>
      <c r="V56" s="18">
        <v>1.37E-2</v>
      </c>
    </row>
    <row r="57" spans="2:22" ht="15" customHeight="1">
      <c r="B57" s="13">
        <v>55</v>
      </c>
      <c r="C57" s="14">
        <v>1.9E-2</v>
      </c>
      <c r="D57" s="15"/>
      <c r="E57" s="16">
        <v>55</v>
      </c>
      <c r="F57" s="17">
        <v>4.1000000000000002E-2</v>
      </c>
      <c r="H57" s="13">
        <v>55</v>
      </c>
      <c r="I57" s="14">
        <v>1.9E-2</v>
      </c>
      <c r="K57" s="16">
        <v>55</v>
      </c>
      <c r="L57" s="17">
        <v>4.4999999999999998E-2</v>
      </c>
      <c r="M57" s="17">
        <v>4.5999999999999999E-2</v>
      </c>
      <c r="N57" s="18">
        <v>1.0070000000000001E-2</v>
      </c>
      <c r="P57" s="13">
        <v>55</v>
      </c>
      <c r="Q57" s="14">
        <v>1.9E-2</v>
      </c>
      <c r="S57" s="16">
        <v>55</v>
      </c>
      <c r="T57" s="17">
        <v>3.5999999999999997E-2</v>
      </c>
      <c r="U57" s="17">
        <v>3.7999999999999999E-2</v>
      </c>
      <c r="V57" s="18">
        <v>1.337E-2</v>
      </c>
    </row>
    <row r="58" spans="2:22" ht="15" customHeight="1">
      <c r="B58" s="13">
        <v>56</v>
      </c>
      <c r="C58" s="14">
        <v>1.7999999999999999E-2</v>
      </c>
      <c r="D58" s="15"/>
      <c r="E58" s="16">
        <v>56</v>
      </c>
      <c r="F58" s="17">
        <v>0.04</v>
      </c>
      <c r="H58" s="13">
        <v>56</v>
      </c>
      <c r="I58" s="14">
        <v>1.7999999999999999E-2</v>
      </c>
      <c r="K58" s="16">
        <v>56</v>
      </c>
      <c r="L58" s="17">
        <v>4.4999999999999998E-2</v>
      </c>
      <c r="M58" s="17">
        <v>4.5999999999999999E-2</v>
      </c>
      <c r="N58" s="18">
        <v>9.6100000000000005E-3</v>
      </c>
      <c r="P58" s="13">
        <v>56</v>
      </c>
      <c r="Q58" s="14">
        <v>1.7999999999999999E-2</v>
      </c>
      <c r="S58" s="16">
        <v>56</v>
      </c>
      <c r="T58" s="17">
        <v>3.5999999999999997E-2</v>
      </c>
      <c r="U58" s="17">
        <v>3.7999999999999999E-2</v>
      </c>
      <c r="V58" s="18">
        <v>1.2880000000000001E-2</v>
      </c>
    </row>
    <row r="59" spans="2:22" ht="15" customHeight="1">
      <c r="B59" s="13">
        <v>57</v>
      </c>
      <c r="C59" s="14">
        <v>1.7999999999999999E-2</v>
      </c>
      <c r="D59" s="15"/>
      <c r="E59" s="16">
        <v>57</v>
      </c>
      <c r="F59" s="17">
        <v>0.04</v>
      </c>
      <c r="H59" s="13">
        <v>57</v>
      </c>
      <c r="I59" s="14">
        <v>1.7999999999999999E-2</v>
      </c>
      <c r="K59" s="16">
        <v>57</v>
      </c>
      <c r="L59" s="17">
        <v>4.3999999999999997E-2</v>
      </c>
      <c r="M59" s="17">
        <v>4.5999999999999999E-2</v>
      </c>
      <c r="N59" s="18">
        <v>9.5200000000000007E-3</v>
      </c>
      <c r="P59" s="13">
        <v>57</v>
      </c>
      <c r="Q59" s="14">
        <v>1.7999999999999999E-2</v>
      </c>
      <c r="S59" s="16">
        <v>57</v>
      </c>
      <c r="T59" s="17">
        <v>3.5000000000000003E-2</v>
      </c>
      <c r="U59" s="17">
        <v>3.5999999999999997E-2</v>
      </c>
      <c r="V59" s="18">
        <v>1.281E-2</v>
      </c>
    </row>
    <row r="60" spans="2:22" ht="15" customHeight="1">
      <c r="B60" s="13">
        <v>58</v>
      </c>
      <c r="C60" s="14">
        <v>1.7999999999999999E-2</v>
      </c>
      <c r="D60" s="15"/>
      <c r="E60" s="16">
        <v>58</v>
      </c>
      <c r="F60" s="17">
        <v>3.9E-2</v>
      </c>
      <c r="H60" s="13">
        <v>58</v>
      </c>
      <c r="I60" s="14">
        <v>1.7999999999999999E-2</v>
      </c>
      <c r="K60" s="16">
        <v>58</v>
      </c>
      <c r="L60" s="17">
        <v>4.2999999999999997E-2</v>
      </c>
      <c r="M60" s="17">
        <v>4.3999999999999997E-2</v>
      </c>
      <c r="N60" s="18">
        <v>9.4500000000000001E-3</v>
      </c>
      <c r="P60" s="13">
        <v>58</v>
      </c>
      <c r="Q60" s="14">
        <v>1.7999999999999999E-2</v>
      </c>
      <c r="S60" s="16">
        <v>58</v>
      </c>
      <c r="T60" s="17">
        <v>3.4000000000000002E-2</v>
      </c>
      <c r="U60" s="17">
        <v>3.5000000000000003E-2</v>
      </c>
      <c r="V60" s="18">
        <v>1.281E-2</v>
      </c>
    </row>
    <row r="61" spans="2:22" ht="15" customHeight="1">
      <c r="B61" s="13">
        <v>59</v>
      </c>
      <c r="C61" s="14">
        <v>1.7000000000000001E-2</v>
      </c>
      <c r="D61" s="15"/>
      <c r="E61" s="16">
        <v>59</v>
      </c>
      <c r="F61" s="17">
        <v>3.7999999999999999E-2</v>
      </c>
      <c r="H61" s="13">
        <v>59</v>
      </c>
      <c r="I61" s="14">
        <v>1.7000000000000001E-2</v>
      </c>
      <c r="K61" s="16">
        <v>59</v>
      </c>
      <c r="L61" s="17">
        <v>4.2000000000000003E-2</v>
      </c>
      <c r="M61" s="17">
        <v>4.3999999999999997E-2</v>
      </c>
      <c r="N61" s="18">
        <v>9.3399999999999993E-3</v>
      </c>
      <c r="P61" s="13">
        <v>59</v>
      </c>
      <c r="Q61" s="14">
        <v>1.7000000000000001E-2</v>
      </c>
      <c r="S61" s="16">
        <v>59</v>
      </c>
      <c r="T61" s="17">
        <v>3.4000000000000002E-2</v>
      </c>
      <c r="U61" s="17">
        <v>3.5000000000000003E-2</v>
      </c>
      <c r="V61" s="18">
        <v>1.24E-2</v>
      </c>
    </row>
    <row r="62" spans="2:22" ht="15" customHeight="1">
      <c r="B62" s="13">
        <v>60</v>
      </c>
      <c r="C62" s="14">
        <v>1.7000000000000001E-2</v>
      </c>
      <c r="D62" s="15"/>
      <c r="E62" s="16">
        <v>60</v>
      </c>
      <c r="F62" s="17">
        <v>3.7999999999999999E-2</v>
      </c>
      <c r="H62" s="13">
        <v>60</v>
      </c>
      <c r="I62" s="14">
        <v>1.7000000000000001E-2</v>
      </c>
      <c r="K62" s="16">
        <v>60</v>
      </c>
      <c r="L62" s="17">
        <v>4.2000000000000003E-2</v>
      </c>
      <c r="M62" s="17">
        <v>4.3999999999999997E-2</v>
      </c>
      <c r="N62" s="18">
        <v>8.9499999999999996E-3</v>
      </c>
      <c r="P62" s="13">
        <v>60</v>
      </c>
      <c r="Q62" s="14">
        <v>1.7000000000000001E-2</v>
      </c>
      <c r="S62" s="16">
        <v>60</v>
      </c>
      <c r="T62" s="17">
        <v>3.3000000000000002E-2</v>
      </c>
      <c r="U62" s="17">
        <v>3.4000000000000002E-2</v>
      </c>
      <c r="V62" s="18">
        <v>1.24E-2</v>
      </c>
    </row>
    <row r="63" spans="2:22" ht="15" customHeight="1">
      <c r="B63" s="13">
        <v>61</v>
      </c>
      <c r="C63" s="14">
        <v>1.7000000000000001E-2</v>
      </c>
      <c r="D63" s="15"/>
      <c r="E63" s="16">
        <v>61</v>
      </c>
      <c r="F63" s="17">
        <v>3.6999999999999998E-2</v>
      </c>
      <c r="H63" s="13">
        <v>61</v>
      </c>
      <c r="I63" s="14">
        <v>1.7000000000000001E-2</v>
      </c>
      <c r="K63" s="16">
        <v>61</v>
      </c>
      <c r="L63" s="17">
        <v>4.1000000000000002E-2</v>
      </c>
      <c r="M63" s="17">
        <v>4.2000000000000003E-2</v>
      </c>
      <c r="N63" s="18">
        <v>8.9200000000000008E-3</v>
      </c>
      <c r="P63" s="13">
        <v>61</v>
      </c>
      <c r="Q63" s="14">
        <v>1.7000000000000001E-2</v>
      </c>
      <c r="S63" s="16">
        <v>61</v>
      </c>
      <c r="T63" s="17">
        <v>3.3000000000000002E-2</v>
      </c>
      <c r="U63" s="17">
        <v>3.4000000000000002E-2</v>
      </c>
      <c r="V63" s="18">
        <v>1.201E-2</v>
      </c>
    </row>
    <row r="64" spans="2:22" ht="15" customHeight="1">
      <c r="B64" s="13">
        <v>62</v>
      </c>
      <c r="C64" s="14">
        <v>1.7000000000000001E-2</v>
      </c>
      <c r="D64" s="15"/>
      <c r="E64" s="16">
        <v>62</v>
      </c>
      <c r="F64" s="17">
        <v>3.5999999999999997E-2</v>
      </c>
      <c r="H64" s="13">
        <v>62</v>
      </c>
      <c r="I64" s="14">
        <v>1.7000000000000001E-2</v>
      </c>
      <c r="K64" s="16">
        <v>62</v>
      </c>
      <c r="L64" s="17">
        <v>0.04</v>
      </c>
      <c r="M64" s="17">
        <v>4.2000000000000003E-2</v>
      </c>
      <c r="N64" s="18">
        <v>8.8199999999999997E-3</v>
      </c>
      <c r="P64" s="13">
        <v>62</v>
      </c>
      <c r="Q64" s="14">
        <v>1.7000000000000001E-2</v>
      </c>
      <c r="S64" s="16">
        <v>62</v>
      </c>
      <c r="T64" s="17">
        <v>3.2000000000000001E-2</v>
      </c>
      <c r="U64" s="17">
        <v>3.3000000000000002E-2</v>
      </c>
      <c r="V64" s="18">
        <v>1.201E-2</v>
      </c>
    </row>
    <row r="65" spans="2:22" ht="15" customHeight="1">
      <c r="B65" s="13">
        <v>63</v>
      </c>
      <c r="C65" s="14">
        <v>1.6E-2</v>
      </c>
      <c r="D65" s="15"/>
      <c r="E65" s="16">
        <v>63</v>
      </c>
      <c r="F65" s="17">
        <v>3.5999999999999997E-2</v>
      </c>
      <c r="H65" s="13">
        <v>63</v>
      </c>
      <c r="I65" s="14">
        <v>1.6E-2</v>
      </c>
      <c r="K65" s="16">
        <v>63</v>
      </c>
      <c r="L65" s="17">
        <v>0.04</v>
      </c>
      <c r="M65" s="17">
        <v>4.2000000000000003E-2</v>
      </c>
      <c r="N65" s="18">
        <v>8.4700000000000001E-3</v>
      </c>
      <c r="P65" s="13">
        <v>63</v>
      </c>
      <c r="Q65" s="14">
        <v>1.6E-2</v>
      </c>
      <c r="S65" s="16">
        <v>63</v>
      </c>
      <c r="T65" s="17">
        <v>3.2000000000000001E-2</v>
      </c>
      <c r="U65" s="17">
        <v>3.3000000000000002E-2</v>
      </c>
      <c r="V65" s="18">
        <v>1.1650000000000001E-2</v>
      </c>
    </row>
    <row r="66" spans="2:22" ht="15" customHeight="1">
      <c r="B66" s="13">
        <v>64</v>
      </c>
      <c r="C66" s="14">
        <v>1.6E-2</v>
      </c>
      <c r="D66" s="15"/>
      <c r="E66" s="16">
        <v>64</v>
      </c>
      <c r="F66" s="17">
        <v>3.5000000000000003E-2</v>
      </c>
      <c r="H66" s="13">
        <v>64</v>
      </c>
      <c r="I66" s="14">
        <v>1.6E-2</v>
      </c>
      <c r="K66" s="16">
        <v>64</v>
      </c>
      <c r="L66" s="17">
        <v>3.9E-2</v>
      </c>
      <c r="M66" s="17">
        <v>0.04</v>
      </c>
      <c r="N66" s="18">
        <v>8.4700000000000001E-3</v>
      </c>
      <c r="P66" s="13">
        <v>64</v>
      </c>
      <c r="Q66" s="14">
        <v>1.6E-2</v>
      </c>
      <c r="S66" s="16">
        <v>64</v>
      </c>
      <c r="T66" s="17">
        <v>3.1E-2</v>
      </c>
      <c r="U66" s="17">
        <v>3.2000000000000001E-2</v>
      </c>
      <c r="V66" s="18">
        <v>1.1650000000000001E-2</v>
      </c>
    </row>
    <row r="67" spans="2:22" ht="15" customHeight="1">
      <c r="B67" s="13">
        <v>65</v>
      </c>
      <c r="C67" s="14">
        <v>1.6E-2</v>
      </c>
      <c r="D67" s="15"/>
      <c r="E67" s="16">
        <v>65</v>
      </c>
      <c r="F67" s="17">
        <v>3.5000000000000003E-2</v>
      </c>
      <c r="H67" s="13">
        <v>65</v>
      </c>
      <c r="I67" s="14">
        <v>1.6E-2</v>
      </c>
      <c r="K67" s="16">
        <v>65</v>
      </c>
      <c r="L67" s="17">
        <v>3.7999999999999999E-2</v>
      </c>
      <c r="M67" s="17">
        <v>3.9E-2</v>
      </c>
      <c r="N67" s="18">
        <v>8.4700000000000001E-3</v>
      </c>
      <c r="P67" s="13">
        <v>65</v>
      </c>
      <c r="Q67" s="14">
        <v>1.6E-2</v>
      </c>
      <c r="S67" s="16">
        <v>65</v>
      </c>
      <c r="T67" s="17">
        <v>3.1E-2</v>
      </c>
      <c r="U67" s="17">
        <v>3.2000000000000001E-2</v>
      </c>
      <c r="V67" s="18">
        <v>1.1299999999999999E-2</v>
      </c>
    </row>
    <row r="68" spans="2:22" ht="15" customHeight="1">
      <c r="B68" s="13">
        <v>66</v>
      </c>
      <c r="C68" s="14">
        <v>1.6E-2</v>
      </c>
      <c r="D68" s="15"/>
      <c r="E68" s="16">
        <v>66</v>
      </c>
      <c r="F68" s="17">
        <v>3.4000000000000002E-2</v>
      </c>
      <c r="H68" s="13">
        <v>66</v>
      </c>
      <c r="I68" s="14">
        <v>1.6E-2</v>
      </c>
      <c r="K68" s="16">
        <v>66</v>
      </c>
      <c r="L68" s="17">
        <v>3.7999999999999999E-2</v>
      </c>
      <c r="M68" s="17">
        <v>3.9E-2</v>
      </c>
      <c r="N68" s="18">
        <v>8.2799999999999992E-3</v>
      </c>
      <c r="P68" s="13">
        <v>66</v>
      </c>
      <c r="Q68" s="14">
        <v>1.6E-2</v>
      </c>
      <c r="S68" s="16">
        <v>66</v>
      </c>
      <c r="T68" s="17">
        <v>0.03</v>
      </c>
      <c r="U68" s="17">
        <v>3.1E-2</v>
      </c>
      <c r="V68" s="18">
        <v>1.1299999999999999E-2</v>
      </c>
    </row>
    <row r="69" spans="2:22" ht="15" customHeight="1">
      <c r="B69" s="13">
        <v>67</v>
      </c>
      <c r="C69" s="14">
        <v>1.4999999999999999E-2</v>
      </c>
      <c r="D69" s="15"/>
      <c r="E69" s="16">
        <v>67</v>
      </c>
      <c r="F69" s="17">
        <v>3.4000000000000002E-2</v>
      </c>
      <c r="H69" s="13">
        <v>67</v>
      </c>
      <c r="I69" s="14">
        <v>1.4999999999999999E-2</v>
      </c>
      <c r="K69" s="16">
        <v>67</v>
      </c>
      <c r="L69" s="17">
        <v>3.6999999999999998E-2</v>
      </c>
      <c r="M69" s="17">
        <v>3.7999999999999999E-2</v>
      </c>
      <c r="N69" s="18">
        <v>8.2799999999999992E-3</v>
      </c>
      <c r="P69" s="13">
        <v>67</v>
      </c>
      <c r="Q69" s="14">
        <v>1.4999999999999999E-2</v>
      </c>
      <c r="S69" s="16">
        <v>67</v>
      </c>
      <c r="T69" s="17">
        <v>0.03</v>
      </c>
      <c r="U69" s="17">
        <v>3.1E-2</v>
      </c>
      <c r="V69" s="18">
        <v>1.0970000000000001E-2</v>
      </c>
    </row>
    <row r="70" spans="2:22" ht="15" customHeight="1">
      <c r="B70" s="13">
        <v>68</v>
      </c>
      <c r="C70" s="14">
        <v>1.4999999999999999E-2</v>
      </c>
      <c r="D70" s="15"/>
      <c r="E70" s="16">
        <v>68</v>
      </c>
      <c r="F70" s="17">
        <v>3.3000000000000002E-2</v>
      </c>
      <c r="H70" s="13">
        <v>68</v>
      </c>
      <c r="I70" s="14">
        <v>1.4999999999999999E-2</v>
      </c>
      <c r="K70" s="16">
        <v>68</v>
      </c>
      <c r="L70" s="17">
        <v>3.6999999999999998E-2</v>
      </c>
      <c r="M70" s="17">
        <v>3.7999999999999999E-2</v>
      </c>
      <c r="N70" s="18">
        <v>8.0999999999999996E-3</v>
      </c>
      <c r="P70" s="13">
        <v>68</v>
      </c>
      <c r="Q70" s="14">
        <v>1.4999999999999999E-2</v>
      </c>
      <c r="S70" s="16">
        <v>68</v>
      </c>
      <c r="T70" s="17">
        <v>2.9000000000000001E-2</v>
      </c>
      <c r="U70" s="17">
        <v>0.03</v>
      </c>
      <c r="V70" s="18">
        <v>1.0970000000000001E-2</v>
      </c>
    </row>
    <row r="71" spans="2:22" ht="15" customHeight="1">
      <c r="B71" s="13">
        <v>69</v>
      </c>
      <c r="C71" s="14">
        <v>1.4999999999999999E-2</v>
      </c>
      <c r="D71" s="15"/>
      <c r="E71" s="16">
        <v>69</v>
      </c>
      <c r="F71" s="17">
        <v>3.3000000000000002E-2</v>
      </c>
      <c r="H71" s="13">
        <v>69</v>
      </c>
      <c r="I71" s="14">
        <v>1.4999999999999999E-2</v>
      </c>
      <c r="K71" s="16">
        <v>69</v>
      </c>
      <c r="L71" s="17">
        <v>3.5999999999999997E-2</v>
      </c>
      <c r="M71" s="17">
        <v>3.7999999999999999E-2</v>
      </c>
      <c r="N71" s="18">
        <v>8.0000000000000002E-3</v>
      </c>
      <c r="P71" s="13">
        <v>69</v>
      </c>
      <c r="Q71" s="14">
        <v>1.4999999999999999E-2</v>
      </c>
      <c r="S71" s="16">
        <v>69</v>
      </c>
      <c r="T71" s="17">
        <v>2.9000000000000001E-2</v>
      </c>
      <c r="U71" s="17">
        <v>0.03</v>
      </c>
      <c r="V71" s="18">
        <v>1.065E-2</v>
      </c>
    </row>
    <row r="72" spans="2:22" ht="15" customHeight="1">
      <c r="B72" s="13">
        <v>70</v>
      </c>
      <c r="C72" s="14">
        <v>1.4999999999999999E-2</v>
      </c>
      <c r="D72" s="15"/>
      <c r="E72" s="16">
        <v>70</v>
      </c>
      <c r="F72" s="17">
        <v>3.2000000000000001E-2</v>
      </c>
      <c r="H72" s="13">
        <v>70</v>
      </c>
      <c r="I72" s="14">
        <v>1.4999999999999999E-2</v>
      </c>
      <c r="K72" s="16">
        <v>70</v>
      </c>
      <c r="L72" s="17">
        <v>3.5999999999999997E-2</v>
      </c>
      <c r="M72" s="17">
        <v>3.7999999999999999E-2</v>
      </c>
      <c r="N72" s="18">
        <v>7.7099999999999998E-3</v>
      </c>
      <c r="P72" s="13">
        <v>70</v>
      </c>
      <c r="Q72" s="14">
        <v>1.4999999999999999E-2</v>
      </c>
      <c r="S72" s="16">
        <v>70</v>
      </c>
      <c r="T72" s="17">
        <v>2.9000000000000001E-2</v>
      </c>
      <c r="U72" s="17">
        <v>0.03</v>
      </c>
      <c r="V72" s="18">
        <v>1.034E-2</v>
      </c>
    </row>
    <row r="73" spans="2:22" ht="15" customHeight="1">
      <c r="B73" s="13">
        <v>71</v>
      </c>
      <c r="C73" s="14">
        <v>1.4E-2</v>
      </c>
      <c r="D73" s="15"/>
      <c r="E73" s="16">
        <v>71</v>
      </c>
      <c r="F73" s="17">
        <v>3.2000000000000001E-2</v>
      </c>
      <c r="H73" s="13">
        <v>71</v>
      </c>
      <c r="I73" s="14">
        <v>1.4999999999999999E-2</v>
      </c>
      <c r="K73" s="16">
        <v>71</v>
      </c>
      <c r="L73" s="17">
        <v>3.5000000000000003E-2</v>
      </c>
      <c r="M73" s="17">
        <v>3.5999999999999997E-2</v>
      </c>
      <c r="N73" s="18">
        <v>7.7099999999999998E-3</v>
      </c>
      <c r="P73" s="13">
        <v>71</v>
      </c>
      <c r="Q73" s="14">
        <v>1.4999999999999999E-2</v>
      </c>
      <c r="S73" s="16">
        <v>71</v>
      </c>
      <c r="T73" s="17">
        <v>2.8000000000000001E-2</v>
      </c>
      <c r="U73" s="17">
        <v>2.9000000000000001E-2</v>
      </c>
      <c r="V73" s="18">
        <v>1.034E-2</v>
      </c>
    </row>
    <row r="74" spans="2:22" ht="15" customHeight="1">
      <c r="B74" s="13">
        <v>72</v>
      </c>
      <c r="C74" s="14">
        <v>1.4E-2</v>
      </c>
      <c r="D74" s="15"/>
      <c r="E74" s="16">
        <v>72</v>
      </c>
      <c r="F74" s="17">
        <v>3.2000000000000001E-2</v>
      </c>
      <c r="H74" s="13">
        <v>72</v>
      </c>
      <c r="I74" s="14">
        <v>1.4E-2</v>
      </c>
      <c r="K74" s="16">
        <v>72</v>
      </c>
      <c r="L74" s="17">
        <v>3.5000000000000003E-2</v>
      </c>
      <c r="M74" s="17">
        <v>3.5999999999999997E-2</v>
      </c>
      <c r="N74" s="18">
        <v>7.5100000000000002E-3</v>
      </c>
      <c r="P74" s="13">
        <v>72</v>
      </c>
      <c r="Q74" s="14">
        <v>1.4E-2</v>
      </c>
      <c r="S74" s="16">
        <v>72</v>
      </c>
      <c r="T74" s="17">
        <v>2.8000000000000001E-2</v>
      </c>
      <c r="U74" s="17">
        <v>2.9000000000000001E-2</v>
      </c>
      <c r="V74" s="18">
        <v>1.0059999999999999E-2</v>
      </c>
    </row>
    <row r="75" spans="2:22" ht="15" customHeight="1">
      <c r="B75" s="13">
        <v>73</v>
      </c>
      <c r="C75" s="14">
        <v>1.4E-2</v>
      </c>
      <c r="D75" s="15"/>
      <c r="E75" s="16">
        <v>73</v>
      </c>
      <c r="F75" s="17">
        <v>3.1E-2</v>
      </c>
      <c r="H75" s="13">
        <v>73</v>
      </c>
      <c r="I75" s="14">
        <v>1.4E-2</v>
      </c>
      <c r="K75" s="16">
        <v>73</v>
      </c>
      <c r="L75" s="17">
        <v>3.4000000000000002E-2</v>
      </c>
      <c r="M75" s="17">
        <v>3.5000000000000003E-2</v>
      </c>
      <c r="N75" s="18">
        <v>7.5100000000000002E-3</v>
      </c>
      <c r="P75" s="13">
        <v>73</v>
      </c>
      <c r="Q75" s="14">
        <v>1.4E-2</v>
      </c>
      <c r="S75" s="16">
        <v>73</v>
      </c>
      <c r="T75" s="17">
        <v>2.7E-2</v>
      </c>
      <c r="U75" s="17">
        <v>2.7E-2</v>
      </c>
      <c r="V75" s="18">
        <v>1.0630000000000001E-2</v>
      </c>
    </row>
    <row r="76" spans="2:22" ht="15" customHeight="1">
      <c r="B76" s="13">
        <v>74</v>
      </c>
      <c r="C76" s="14">
        <v>1.4E-2</v>
      </c>
      <c r="D76" s="15"/>
      <c r="E76" s="16">
        <v>74</v>
      </c>
      <c r="F76" s="17">
        <v>3.1E-2</v>
      </c>
      <c r="H76" s="13">
        <v>74</v>
      </c>
      <c r="I76" s="14">
        <v>1.4E-2</v>
      </c>
      <c r="K76" s="16">
        <v>74</v>
      </c>
      <c r="L76" s="17">
        <v>3.4000000000000002E-2</v>
      </c>
      <c r="M76" s="17">
        <v>3.5000000000000003E-2</v>
      </c>
      <c r="N76" s="18">
        <v>7.3800000000000003E-3</v>
      </c>
      <c r="P76" s="13">
        <v>74</v>
      </c>
      <c r="Q76" s="14">
        <v>1.4E-2</v>
      </c>
      <c r="S76" s="16">
        <v>74</v>
      </c>
      <c r="T76" s="17">
        <v>2.7E-2</v>
      </c>
      <c r="U76" s="17">
        <v>2.7E-2</v>
      </c>
      <c r="V76" s="18">
        <v>1.035E-2</v>
      </c>
    </row>
    <row r="77" spans="2:22" ht="15" customHeight="1">
      <c r="B77" s="13">
        <v>75</v>
      </c>
      <c r="C77" s="14">
        <v>1.4E-2</v>
      </c>
      <c r="D77" s="15"/>
      <c r="E77" s="16">
        <v>75</v>
      </c>
      <c r="F77" s="17">
        <v>0.03</v>
      </c>
      <c r="H77" s="13">
        <v>75</v>
      </c>
      <c r="I77" s="14">
        <v>1.4E-2</v>
      </c>
      <c r="K77" s="16">
        <v>75</v>
      </c>
      <c r="L77" s="17">
        <v>3.3000000000000002E-2</v>
      </c>
      <c r="M77" s="17">
        <v>3.4000000000000002E-2</v>
      </c>
      <c r="N77" s="18">
        <v>7.3800000000000003E-3</v>
      </c>
      <c r="P77" s="13">
        <v>75</v>
      </c>
      <c r="Q77" s="14">
        <v>1.4E-2</v>
      </c>
      <c r="S77" s="16">
        <v>75</v>
      </c>
      <c r="T77" s="17">
        <v>2.7E-2</v>
      </c>
      <c r="U77" s="17">
        <v>2.7E-2</v>
      </c>
      <c r="V77" s="18">
        <v>1.0070000000000001E-2</v>
      </c>
    </row>
    <row r="78" spans="2:22" ht="15" customHeight="1">
      <c r="B78" s="13">
        <v>76</v>
      </c>
      <c r="C78" s="14">
        <v>1.4E-2</v>
      </c>
      <c r="D78" s="15"/>
      <c r="E78" s="16">
        <v>76</v>
      </c>
      <c r="F78" s="17">
        <v>0.03</v>
      </c>
      <c r="H78" s="13">
        <v>76</v>
      </c>
      <c r="I78" s="14">
        <v>1.4E-2</v>
      </c>
      <c r="K78" s="16">
        <v>76</v>
      </c>
      <c r="L78" s="17">
        <v>3.3000000000000002E-2</v>
      </c>
      <c r="M78" s="17">
        <v>3.4000000000000002E-2</v>
      </c>
      <c r="N78" s="18">
        <v>7.26E-3</v>
      </c>
      <c r="P78" s="13">
        <v>76</v>
      </c>
      <c r="Q78" s="14">
        <v>1.4E-2</v>
      </c>
      <c r="S78" s="16">
        <v>76</v>
      </c>
      <c r="T78" s="17">
        <v>2.5999999999999999E-2</v>
      </c>
      <c r="U78" s="17">
        <v>2.7E-2</v>
      </c>
      <c r="V78" s="18">
        <v>9.7999999999999997E-3</v>
      </c>
    </row>
    <row r="79" spans="2:22" ht="15" customHeight="1">
      <c r="B79" s="13">
        <v>77</v>
      </c>
      <c r="C79" s="14">
        <v>1.2999999999999999E-2</v>
      </c>
      <c r="D79" s="15"/>
      <c r="E79" s="16">
        <v>77</v>
      </c>
      <c r="F79" s="17">
        <v>0.03</v>
      </c>
      <c r="H79" s="13">
        <v>77</v>
      </c>
      <c r="I79" s="14">
        <v>1.2999999999999999E-2</v>
      </c>
      <c r="K79" s="16">
        <v>77</v>
      </c>
      <c r="L79" s="17">
        <v>3.2000000000000001E-2</v>
      </c>
      <c r="M79" s="17">
        <v>3.3000000000000002E-2</v>
      </c>
      <c r="N79" s="18">
        <v>7.26E-3</v>
      </c>
      <c r="P79" s="13">
        <v>77</v>
      </c>
      <c r="Q79" s="14">
        <v>1.2999999999999999E-2</v>
      </c>
      <c r="S79" s="16">
        <v>77</v>
      </c>
      <c r="T79" s="17">
        <v>2.5999999999999999E-2</v>
      </c>
      <c r="U79" s="17">
        <v>2.7E-2</v>
      </c>
      <c r="V79" s="18">
        <v>9.5399999999999999E-3</v>
      </c>
    </row>
    <row r="80" spans="2:22" ht="15" customHeight="1">
      <c r="B80" s="13">
        <v>78</v>
      </c>
      <c r="C80" s="14">
        <v>1.2999999999999999E-2</v>
      </c>
      <c r="D80" s="15"/>
      <c r="E80" s="16">
        <v>78</v>
      </c>
      <c r="F80" s="17">
        <v>2.9000000000000001E-2</v>
      </c>
      <c r="H80" s="13">
        <v>78</v>
      </c>
      <c r="I80" s="14">
        <v>1.2999999999999999E-2</v>
      </c>
      <c r="K80" s="16">
        <v>78</v>
      </c>
      <c r="L80" s="17">
        <v>3.2000000000000001E-2</v>
      </c>
      <c r="M80" s="17">
        <v>3.3000000000000002E-2</v>
      </c>
      <c r="N80" s="18">
        <v>7.1599999999999997E-3</v>
      </c>
      <c r="P80" s="13">
        <v>78</v>
      </c>
      <c r="Q80" s="14">
        <v>1.2999999999999999E-2</v>
      </c>
      <c r="S80" s="16">
        <v>78</v>
      </c>
      <c r="T80" s="17">
        <v>2.5999999999999999E-2</v>
      </c>
      <c r="U80" s="17">
        <v>2.7E-2</v>
      </c>
      <c r="V80" s="18">
        <v>9.2899999999999996E-3</v>
      </c>
    </row>
    <row r="81" spans="2:22" ht="15" customHeight="1">
      <c r="B81" s="13">
        <v>79</v>
      </c>
      <c r="C81" s="14">
        <v>1.2999999999999999E-2</v>
      </c>
      <c r="D81" s="15"/>
      <c r="E81" s="16">
        <v>79</v>
      </c>
      <c r="F81" s="17">
        <v>2.9000000000000001E-2</v>
      </c>
      <c r="H81" s="13">
        <v>79</v>
      </c>
      <c r="I81" s="14">
        <v>1.2999999999999999E-2</v>
      </c>
      <c r="K81" s="16">
        <v>79</v>
      </c>
      <c r="L81" s="17">
        <v>3.2000000000000001E-2</v>
      </c>
      <c r="M81" s="17">
        <v>3.3000000000000002E-2</v>
      </c>
      <c r="N81" s="18">
        <v>6.9300000000000004E-3</v>
      </c>
      <c r="P81" s="13">
        <v>79</v>
      </c>
      <c r="Q81" s="14">
        <v>1.2999999999999999E-2</v>
      </c>
      <c r="S81" s="16">
        <v>79</v>
      </c>
      <c r="T81" s="17">
        <v>2.5000000000000001E-2</v>
      </c>
      <c r="U81" s="17">
        <v>2.5999999999999999E-2</v>
      </c>
      <c r="V81" s="18">
        <v>9.2899999999999996E-3</v>
      </c>
    </row>
    <row r="82" spans="2:22" ht="15" customHeight="1">
      <c r="B82" s="13">
        <v>80</v>
      </c>
      <c r="C82" s="14">
        <v>1.2999999999999999E-2</v>
      </c>
      <c r="D82" s="15"/>
      <c r="E82" s="16">
        <v>80</v>
      </c>
      <c r="F82" s="17">
        <v>2.8000000000000001E-2</v>
      </c>
      <c r="H82" s="13">
        <v>80</v>
      </c>
      <c r="I82" s="14">
        <v>1.2999999999999999E-2</v>
      </c>
      <c r="K82" s="16">
        <v>80</v>
      </c>
      <c r="L82" s="17">
        <v>3.1E-2</v>
      </c>
      <c r="M82" s="17">
        <v>3.2000000000000001E-2</v>
      </c>
      <c r="N82" s="18">
        <v>6.9300000000000004E-3</v>
      </c>
      <c r="P82" s="13">
        <v>80</v>
      </c>
      <c r="Q82" s="14">
        <v>1.2999999999999999E-2</v>
      </c>
      <c r="S82" s="16">
        <v>80</v>
      </c>
      <c r="T82" s="17">
        <v>2.5000000000000001E-2</v>
      </c>
      <c r="U82" s="17">
        <v>2.5999999999999999E-2</v>
      </c>
      <c r="V82" s="18">
        <v>9.0699999999999999E-3</v>
      </c>
    </row>
    <row r="83" spans="2:22" ht="15" customHeight="1">
      <c r="B83" s="13">
        <v>81</v>
      </c>
      <c r="C83" s="14">
        <v>1.2999999999999999E-2</v>
      </c>
      <c r="D83" s="15"/>
      <c r="E83" s="16">
        <v>81</v>
      </c>
      <c r="F83" s="17">
        <v>2.8000000000000001E-2</v>
      </c>
      <c r="H83" s="13">
        <v>81</v>
      </c>
      <c r="I83" s="14">
        <v>1.2999999999999999E-2</v>
      </c>
      <c r="K83" s="16">
        <v>81</v>
      </c>
      <c r="L83" s="17">
        <v>3.1E-2</v>
      </c>
      <c r="M83" s="17">
        <v>3.2000000000000001E-2</v>
      </c>
      <c r="N83" s="18">
        <v>6.8300000000000001E-3</v>
      </c>
      <c r="P83" s="13">
        <v>81</v>
      </c>
      <c r="Q83" s="14">
        <v>1.2999999999999999E-2</v>
      </c>
      <c r="S83" s="16">
        <v>81</v>
      </c>
      <c r="T83" s="17">
        <v>2.5000000000000001E-2</v>
      </c>
      <c r="U83" s="17">
        <v>2.5999999999999999E-2</v>
      </c>
      <c r="V83" s="18">
        <v>8.8400000000000006E-3</v>
      </c>
    </row>
    <row r="84" spans="2:22" ht="15" customHeight="1">
      <c r="B84" s="13">
        <v>82</v>
      </c>
      <c r="C84" s="14">
        <v>1.2999999999999999E-2</v>
      </c>
      <c r="D84" s="15"/>
      <c r="E84" s="16">
        <v>82</v>
      </c>
      <c r="F84" s="17">
        <v>2.8000000000000001E-2</v>
      </c>
      <c r="H84" s="13">
        <v>82</v>
      </c>
      <c r="I84" s="14">
        <v>1.2999999999999999E-2</v>
      </c>
      <c r="K84" s="16">
        <v>82</v>
      </c>
      <c r="L84" s="17">
        <v>0.03</v>
      </c>
      <c r="M84" s="17">
        <v>3.1E-2</v>
      </c>
      <c r="N84" s="18">
        <v>6.8300000000000001E-3</v>
      </c>
      <c r="P84" s="13">
        <v>82</v>
      </c>
      <c r="Q84" s="14">
        <v>1.2999999999999999E-2</v>
      </c>
      <c r="S84" s="16">
        <v>82</v>
      </c>
      <c r="T84" s="17">
        <v>2.4E-2</v>
      </c>
      <c r="U84" s="17">
        <v>2.4E-2</v>
      </c>
      <c r="V84" s="18">
        <v>9.2899999999999996E-3</v>
      </c>
    </row>
    <row r="85" spans="2:22" ht="15" customHeight="1">
      <c r="B85" s="13">
        <v>83</v>
      </c>
      <c r="C85" s="14">
        <v>1.2E-2</v>
      </c>
      <c r="D85" s="15"/>
      <c r="E85" s="16">
        <v>83</v>
      </c>
      <c r="F85" s="17">
        <v>2.7E-2</v>
      </c>
      <c r="H85" s="13">
        <v>83</v>
      </c>
      <c r="I85" s="14">
        <v>1.2999999999999999E-2</v>
      </c>
      <c r="K85" s="16">
        <v>83</v>
      </c>
      <c r="L85" s="17">
        <v>0.03</v>
      </c>
      <c r="M85" s="17">
        <v>3.1E-2</v>
      </c>
      <c r="N85" s="18">
        <v>6.7299999999999999E-3</v>
      </c>
      <c r="P85" s="13">
        <v>83</v>
      </c>
      <c r="Q85" s="14">
        <v>1.2999999999999999E-2</v>
      </c>
      <c r="S85" s="16">
        <v>83</v>
      </c>
      <c r="T85" s="17">
        <v>2.4E-2</v>
      </c>
      <c r="U85" s="17">
        <v>2.4E-2</v>
      </c>
      <c r="V85" s="18">
        <v>9.0699999999999999E-3</v>
      </c>
    </row>
    <row r="86" spans="2:22" ht="15" customHeight="1">
      <c r="B86" s="13">
        <v>84</v>
      </c>
      <c r="C86" s="14">
        <v>1.2E-2</v>
      </c>
      <c r="D86" s="15"/>
      <c r="E86" s="16">
        <v>84</v>
      </c>
      <c r="F86" s="17">
        <v>2.7E-2</v>
      </c>
      <c r="H86" s="13">
        <v>84</v>
      </c>
      <c r="I86" s="14">
        <v>1.2E-2</v>
      </c>
      <c r="K86" s="16">
        <v>84</v>
      </c>
      <c r="L86" s="17">
        <v>0.03</v>
      </c>
      <c r="M86" s="17">
        <v>3.1E-2</v>
      </c>
      <c r="N86" s="18">
        <v>6.5300000000000002E-3</v>
      </c>
      <c r="P86" s="13">
        <v>84</v>
      </c>
      <c r="Q86" s="14">
        <v>1.2E-2</v>
      </c>
      <c r="S86" s="16">
        <v>84</v>
      </c>
      <c r="T86" s="17">
        <v>2.4E-2</v>
      </c>
      <c r="U86" s="17">
        <v>2.4E-2</v>
      </c>
      <c r="V86" s="18">
        <v>8.8500000000000002E-3</v>
      </c>
    </row>
    <row r="87" spans="2:22" ht="15" customHeight="1">
      <c r="B87" s="13">
        <v>85</v>
      </c>
      <c r="C87" s="14">
        <v>1.2E-2</v>
      </c>
      <c r="D87" s="15"/>
      <c r="E87" s="16">
        <v>85</v>
      </c>
      <c r="F87" s="17">
        <v>2.5999999999999999E-2</v>
      </c>
      <c r="H87" s="13">
        <v>85</v>
      </c>
      <c r="I87" s="14">
        <v>1.2E-2</v>
      </c>
      <c r="K87" s="16">
        <v>85</v>
      </c>
      <c r="L87" s="17">
        <v>2.9000000000000001E-2</v>
      </c>
      <c r="M87" s="17">
        <v>0.03</v>
      </c>
      <c r="N87" s="18">
        <v>6.5300000000000002E-3</v>
      </c>
      <c r="P87" s="13">
        <v>85</v>
      </c>
      <c r="Q87" s="14">
        <v>1.2E-2</v>
      </c>
      <c r="S87" s="16">
        <v>85</v>
      </c>
      <c r="T87" s="17">
        <v>2.4E-2</v>
      </c>
      <c r="U87" s="17">
        <v>2.4E-2</v>
      </c>
      <c r="V87" s="18">
        <v>8.6400000000000001E-3</v>
      </c>
    </row>
    <row r="88" spans="2:22" ht="15" customHeight="1">
      <c r="B88" s="13">
        <v>86</v>
      </c>
      <c r="C88" s="14">
        <v>1.2E-2</v>
      </c>
      <c r="D88" s="15"/>
      <c r="E88" s="16">
        <v>86</v>
      </c>
      <c r="F88" s="17">
        <v>2.5999999999999999E-2</v>
      </c>
      <c r="H88" s="13">
        <v>86</v>
      </c>
      <c r="I88" s="14">
        <v>1.2E-2</v>
      </c>
      <c r="K88" s="16">
        <v>86</v>
      </c>
      <c r="L88" s="17">
        <v>2.9000000000000001E-2</v>
      </c>
      <c r="M88" s="17">
        <v>0.03</v>
      </c>
      <c r="N88" s="18">
        <v>6.45E-3</v>
      </c>
      <c r="P88" s="13">
        <v>86</v>
      </c>
      <c r="Q88" s="14">
        <v>1.2E-2</v>
      </c>
      <c r="S88" s="16">
        <v>86</v>
      </c>
      <c r="T88" s="17">
        <v>2.3E-2</v>
      </c>
      <c r="U88" s="17">
        <v>2.3E-2</v>
      </c>
      <c r="V88" s="18">
        <v>8.8500000000000002E-3</v>
      </c>
    </row>
    <row r="89" spans="2:22" ht="15" customHeight="1">
      <c r="B89" s="13">
        <v>87</v>
      </c>
      <c r="C89" s="14">
        <v>1.2E-2</v>
      </c>
      <c r="D89" s="15"/>
      <c r="E89" s="16">
        <v>87</v>
      </c>
      <c r="F89" s="17">
        <v>2.5999999999999999E-2</v>
      </c>
      <c r="H89" s="13">
        <v>87</v>
      </c>
      <c r="I89" s="14">
        <v>1.2E-2</v>
      </c>
      <c r="K89" s="16">
        <v>87</v>
      </c>
      <c r="L89" s="17">
        <v>2.9000000000000001E-2</v>
      </c>
      <c r="M89" s="17">
        <v>0.03</v>
      </c>
      <c r="N89" s="18">
        <v>6.2700000000000004E-3</v>
      </c>
      <c r="P89" s="13">
        <v>87</v>
      </c>
      <c r="Q89" s="14">
        <v>1.2E-2</v>
      </c>
      <c r="S89" s="16">
        <v>87</v>
      </c>
      <c r="T89" s="17">
        <v>2.3E-2</v>
      </c>
      <c r="U89" s="17">
        <v>2.3E-2</v>
      </c>
      <c r="V89" s="18">
        <v>8.6400000000000001E-3</v>
      </c>
    </row>
    <row r="90" spans="2:22" ht="15" customHeight="1">
      <c r="B90" s="13">
        <v>88</v>
      </c>
      <c r="C90" s="14">
        <v>1.2E-2</v>
      </c>
      <c r="D90" s="15"/>
      <c r="E90" s="16">
        <v>88</v>
      </c>
      <c r="F90" s="17">
        <v>2.5999999999999999E-2</v>
      </c>
      <c r="H90" s="13">
        <v>88</v>
      </c>
      <c r="I90" s="14">
        <v>1.2E-2</v>
      </c>
      <c r="K90" s="16">
        <v>88</v>
      </c>
      <c r="L90" s="17">
        <v>2.8000000000000001E-2</v>
      </c>
      <c r="M90" s="17">
        <v>2.9000000000000001E-2</v>
      </c>
      <c r="N90" s="18">
        <v>6.2700000000000004E-3</v>
      </c>
      <c r="P90" s="13">
        <v>88</v>
      </c>
      <c r="Q90" s="14">
        <v>1.2E-2</v>
      </c>
      <c r="S90" s="16">
        <v>88</v>
      </c>
      <c r="T90" s="17">
        <v>2.3E-2</v>
      </c>
      <c r="U90" s="17">
        <v>2.3E-2</v>
      </c>
      <c r="V90" s="18">
        <v>8.4399999999999996E-3</v>
      </c>
    </row>
    <row r="91" spans="2:22" ht="15" customHeight="1">
      <c r="B91" s="13">
        <v>89</v>
      </c>
      <c r="C91" s="14">
        <v>1.2E-2</v>
      </c>
      <c r="D91" s="15"/>
      <c r="E91" s="16">
        <v>89</v>
      </c>
      <c r="F91" s="17">
        <v>2.5999999999999999E-2</v>
      </c>
      <c r="H91" s="13">
        <v>89</v>
      </c>
      <c r="I91" s="14">
        <v>1.2E-2</v>
      </c>
      <c r="K91" s="16">
        <v>89</v>
      </c>
      <c r="L91" s="17">
        <v>2.8000000000000001E-2</v>
      </c>
      <c r="M91" s="17">
        <v>2.9000000000000001E-2</v>
      </c>
      <c r="N91" s="18">
        <v>6.1999999999999998E-3</v>
      </c>
      <c r="P91" s="13">
        <v>89</v>
      </c>
      <c r="Q91" s="14">
        <v>1.2E-2</v>
      </c>
      <c r="S91" s="16">
        <v>89</v>
      </c>
      <c r="T91" s="17">
        <v>2.1999999999999999E-2</v>
      </c>
      <c r="U91" s="17">
        <v>2.1999999999999999E-2</v>
      </c>
      <c r="V91" s="18">
        <v>8.6300000000000005E-3</v>
      </c>
    </row>
    <row r="92" spans="2:22" ht="15" customHeight="1">
      <c r="B92" s="13">
        <v>90</v>
      </c>
      <c r="C92" s="14">
        <v>1.2E-2</v>
      </c>
      <c r="D92" s="15"/>
      <c r="E92" s="16">
        <v>90</v>
      </c>
      <c r="F92" s="17">
        <v>2.5000000000000001E-2</v>
      </c>
      <c r="H92" s="13">
        <v>90</v>
      </c>
      <c r="I92" s="14">
        <v>1.2E-2</v>
      </c>
      <c r="K92" s="16">
        <v>90</v>
      </c>
      <c r="L92" s="17">
        <v>2.8000000000000001E-2</v>
      </c>
      <c r="M92" s="17">
        <v>2.9000000000000001E-2</v>
      </c>
      <c r="N92" s="18">
        <v>6.0299999999999998E-3</v>
      </c>
      <c r="P92" s="13">
        <v>90</v>
      </c>
      <c r="Q92" s="14">
        <v>1.2E-2</v>
      </c>
      <c r="S92" s="16">
        <v>90</v>
      </c>
      <c r="T92" s="17">
        <v>2.1999999999999999E-2</v>
      </c>
      <c r="U92" s="17">
        <v>2.1999999999999999E-2</v>
      </c>
      <c r="V92" s="18">
        <v>8.4399999999999996E-3</v>
      </c>
    </row>
    <row r="93" spans="2:22" ht="15" customHeight="1">
      <c r="B93" s="13">
        <v>91</v>
      </c>
      <c r="C93" s="14">
        <v>1.0999999999999999E-2</v>
      </c>
      <c r="D93" s="15"/>
      <c r="E93" s="16">
        <v>91</v>
      </c>
      <c r="F93" s="17">
        <v>2.5000000000000001E-2</v>
      </c>
      <c r="H93" s="13">
        <v>91</v>
      </c>
      <c r="I93" s="14">
        <v>1.0999999999999999E-2</v>
      </c>
      <c r="K93" s="16">
        <v>91</v>
      </c>
      <c r="L93" s="17">
        <v>2.7E-2</v>
      </c>
      <c r="M93" s="17">
        <v>2.7E-2</v>
      </c>
      <c r="N93" s="18">
        <v>6.4900000000000001E-3</v>
      </c>
      <c r="P93" s="13">
        <v>91</v>
      </c>
      <c r="Q93" s="14">
        <v>1.0999999999999999E-2</v>
      </c>
      <c r="S93" s="16">
        <v>91</v>
      </c>
      <c r="T93" s="17">
        <v>2.1999999999999999E-2</v>
      </c>
      <c r="U93" s="17">
        <v>2.1999999999999999E-2</v>
      </c>
      <c r="V93" s="18">
        <v>8.2500000000000004E-3</v>
      </c>
    </row>
    <row r="94" spans="2:22" ht="15" customHeight="1">
      <c r="B94" s="13">
        <v>92</v>
      </c>
      <c r="C94" s="14">
        <v>1.0999999999999999E-2</v>
      </c>
      <c r="D94" s="15"/>
      <c r="E94" s="16">
        <v>92</v>
      </c>
      <c r="F94" s="17">
        <v>2.5000000000000001E-2</v>
      </c>
      <c r="H94" s="13">
        <v>92</v>
      </c>
      <c r="I94" s="14">
        <v>1.0999999999999999E-2</v>
      </c>
      <c r="K94" s="16">
        <v>92</v>
      </c>
      <c r="L94" s="17">
        <v>2.7E-2</v>
      </c>
      <c r="M94" s="17">
        <v>2.7E-2</v>
      </c>
      <c r="N94" s="18">
        <v>6.3200000000000001E-3</v>
      </c>
      <c r="P94" s="13">
        <v>92</v>
      </c>
      <c r="Q94" s="14">
        <v>1.0999999999999999E-2</v>
      </c>
      <c r="S94" s="16">
        <v>92</v>
      </c>
      <c r="T94" s="17">
        <v>2.1999999999999999E-2</v>
      </c>
      <c r="U94" s="17">
        <v>2.1999999999999999E-2</v>
      </c>
      <c r="V94" s="18">
        <v>8.0700000000000008E-3</v>
      </c>
    </row>
    <row r="95" spans="2:22" ht="15" customHeight="1">
      <c r="B95" s="13">
        <v>93</v>
      </c>
      <c r="C95" s="14">
        <v>1.0999999999999999E-2</v>
      </c>
      <c r="D95" s="15"/>
      <c r="E95" s="16">
        <v>93</v>
      </c>
      <c r="F95" s="17">
        <v>2.5000000000000001E-2</v>
      </c>
      <c r="H95" s="13">
        <v>93</v>
      </c>
      <c r="I95" s="14">
        <v>1.0999999999999999E-2</v>
      </c>
      <c r="K95" s="16">
        <v>93</v>
      </c>
      <c r="L95" s="17">
        <v>2.7E-2</v>
      </c>
      <c r="M95" s="17">
        <v>2.7E-2</v>
      </c>
      <c r="N95" s="18">
        <v>6.1500000000000001E-3</v>
      </c>
      <c r="P95" s="13">
        <v>93</v>
      </c>
      <c r="Q95" s="14">
        <v>1.0999999999999999E-2</v>
      </c>
      <c r="S95" s="16">
        <v>93</v>
      </c>
      <c r="T95" s="17">
        <v>2.1999999999999999E-2</v>
      </c>
      <c r="U95" s="17">
        <v>2.1999999999999999E-2</v>
      </c>
      <c r="V95" s="18">
        <v>7.9000000000000008E-3</v>
      </c>
    </row>
    <row r="96" spans="2:22" ht="15" customHeight="1">
      <c r="B96" s="13">
        <v>94</v>
      </c>
      <c r="C96" s="14">
        <v>1.0999999999999999E-2</v>
      </c>
      <c r="D96" s="15"/>
      <c r="E96" s="16">
        <v>94</v>
      </c>
      <c r="F96" s="17">
        <v>2.4E-2</v>
      </c>
      <c r="H96" s="13">
        <v>94</v>
      </c>
      <c r="I96" s="14">
        <v>1.0999999999999999E-2</v>
      </c>
      <c r="K96" s="16">
        <v>94</v>
      </c>
      <c r="L96" s="17">
        <v>2.7E-2</v>
      </c>
      <c r="M96" s="17">
        <v>2.7E-2</v>
      </c>
      <c r="N96" s="18">
        <v>5.9800000000000001E-3</v>
      </c>
      <c r="P96" s="13">
        <v>94</v>
      </c>
      <c r="Q96" s="14">
        <v>1.0999999999999999E-2</v>
      </c>
      <c r="S96" s="16">
        <v>94</v>
      </c>
      <c r="T96" s="17">
        <v>2.1000000000000001E-2</v>
      </c>
      <c r="U96" s="17">
        <v>2.1000000000000001E-2</v>
      </c>
      <c r="V96" s="18">
        <v>8.0700000000000008E-3</v>
      </c>
    </row>
    <row r="97" spans="2:22" ht="15" customHeight="1">
      <c r="B97" s="13">
        <v>95</v>
      </c>
      <c r="C97" s="14">
        <v>1.0999999999999999E-2</v>
      </c>
      <c r="D97" s="15"/>
      <c r="E97" s="16">
        <v>95</v>
      </c>
      <c r="F97" s="17">
        <v>2.4E-2</v>
      </c>
      <c r="H97" s="13">
        <v>95</v>
      </c>
      <c r="I97" s="14">
        <v>1.0999999999999999E-2</v>
      </c>
      <c r="K97" s="16">
        <v>95</v>
      </c>
      <c r="L97" s="17">
        <v>2.5999999999999999E-2</v>
      </c>
      <c r="M97" s="17">
        <v>2.7E-2</v>
      </c>
      <c r="N97" s="18">
        <v>5.94E-3</v>
      </c>
      <c r="P97" s="13">
        <v>95</v>
      </c>
      <c r="Q97" s="14">
        <v>1.0999999999999999E-2</v>
      </c>
      <c r="S97" s="16">
        <v>95</v>
      </c>
      <c r="T97" s="17">
        <v>2.1000000000000001E-2</v>
      </c>
      <c r="U97" s="17">
        <v>2.1000000000000001E-2</v>
      </c>
      <c r="V97" s="18">
        <v>7.9000000000000008E-3</v>
      </c>
    </row>
    <row r="98" spans="2:22" ht="15" customHeight="1">
      <c r="B98" s="13">
        <v>96</v>
      </c>
      <c r="C98" s="14">
        <v>1.0999999999999999E-2</v>
      </c>
      <c r="D98" s="15"/>
      <c r="E98" s="16">
        <v>96</v>
      </c>
      <c r="F98" s="17">
        <v>2.4E-2</v>
      </c>
      <c r="H98" s="13">
        <v>96</v>
      </c>
      <c r="I98" s="14">
        <v>1.0999999999999999E-2</v>
      </c>
      <c r="K98" s="16">
        <v>96</v>
      </c>
      <c r="L98" s="17">
        <v>2.5999999999999999E-2</v>
      </c>
      <c r="M98" s="17">
        <v>2.7E-2</v>
      </c>
      <c r="N98" s="18">
        <v>5.7800000000000004E-3</v>
      </c>
      <c r="P98" s="13">
        <v>96</v>
      </c>
      <c r="Q98" s="14">
        <v>1.0999999999999999E-2</v>
      </c>
      <c r="S98" s="16">
        <v>96</v>
      </c>
      <c r="T98" s="17">
        <v>2.1000000000000001E-2</v>
      </c>
      <c r="U98" s="17">
        <v>2.1000000000000001E-2</v>
      </c>
      <c r="V98" s="18">
        <v>7.7299999999999999E-3</v>
      </c>
    </row>
    <row r="99" spans="2:22" ht="15" customHeight="1">
      <c r="B99" s="13">
        <v>97</v>
      </c>
      <c r="C99" s="14">
        <v>1.0999999999999999E-2</v>
      </c>
      <c r="D99" s="15"/>
      <c r="E99" s="16">
        <v>97</v>
      </c>
      <c r="F99" s="17">
        <v>2.3E-2</v>
      </c>
      <c r="H99" s="13">
        <v>97</v>
      </c>
      <c r="I99" s="14">
        <v>1.0999999999999999E-2</v>
      </c>
      <c r="K99" s="16">
        <v>97</v>
      </c>
      <c r="L99" s="17">
        <v>2.5999999999999999E-2</v>
      </c>
      <c r="M99" s="17">
        <v>2.7E-2</v>
      </c>
      <c r="N99" s="18">
        <v>5.6299999999999996E-3</v>
      </c>
      <c r="P99" s="13">
        <v>97</v>
      </c>
      <c r="Q99" s="14">
        <v>1.0999999999999999E-2</v>
      </c>
      <c r="S99" s="16">
        <v>97</v>
      </c>
      <c r="T99" s="17">
        <v>2.1000000000000001E-2</v>
      </c>
      <c r="U99" s="17">
        <v>2.1000000000000001E-2</v>
      </c>
      <c r="V99" s="18">
        <v>7.5700000000000003E-3</v>
      </c>
    </row>
    <row r="100" spans="2:22" ht="15" customHeight="1">
      <c r="B100" s="13">
        <v>98</v>
      </c>
      <c r="C100" s="14">
        <v>1.0999999999999999E-2</v>
      </c>
      <c r="D100" s="15"/>
      <c r="E100" s="16">
        <v>98</v>
      </c>
      <c r="F100" s="17">
        <v>2.3E-2</v>
      </c>
      <c r="H100" s="13">
        <v>98</v>
      </c>
      <c r="I100" s="14">
        <v>1.0999999999999999E-2</v>
      </c>
      <c r="K100" s="16">
        <v>98</v>
      </c>
      <c r="L100" s="17">
        <v>2.5999999999999999E-2</v>
      </c>
      <c r="M100" s="17">
        <v>2.7E-2</v>
      </c>
      <c r="N100" s="18">
        <v>5.4900000000000001E-3</v>
      </c>
      <c r="P100" s="13">
        <v>98</v>
      </c>
      <c r="Q100" s="14">
        <v>1.0999999999999999E-2</v>
      </c>
      <c r="S100" s="16">
        <v>98</v>
      </c>
      <c r="T100" s="17">
        <v>0.02</v>
      </c>
      <c r="U100" s="17">
        <v>0.02</v>
      </c>
      <c r="V100" s="18">
        <v>7.7299999999999999E-3</v>
      </c>
    </row>
    <row r="101" spans="2:22" ht="15" customHeight="1">
      <c r="B101" s="13">
        <v>99</v>
      </c>
      <c r="C101" s="14">
        <v>1.0999999999999999E-2</v>
      </c>
      <c r="D101" s="15"/>
      <c r="E101" s="16">
        <v>99</v>
      </c>
      <c r="F101" s="17">
        <v>2.3E-2</v>
      </c>
      <c r="H101" s="13">
        <v>99</v>
      </c>
      <c r="I101" s="14">
        <v>1.0999999999999999E-2</v>
      </c>
      <c r="K101" s="16">
        <v>99</v>
      </c>
      <c r="L101" s="17">
        <v>2.5000000000000001E-2</v>
      </c>
      <c r="M101" s="17">
        <v>2.5999999999999999E-2</v>
      </c>
      <c r="N101" s="18">
        <v>5.4900000000000001E-3</v>
      </c>
      <c r="P101" s="13">
        <v>99</v>
      </c>
      <c r="Q101" s="14">
        <v>1.0999999999999999E-2</v>
      </c>
      <c r="S101" s="16">
        <v>99</v>
      </c>
      <c r="T101" s="17">
        <v>0.02</v>
      </c>
      <c r="U101" s="17">
        <v>0.02</v>
      </c>
      <c r="V101" s="18">
        <v>7.5700000000000003E-3</v>
      </c>
    </row>
    <row r="102" spans="2:22" ht="15" customHeight="1">
      <c r="B102" s="13">
        <v>100</v>
      </c>
      <c r="C102" s="14">
        <v>0.01</v>
      </c>
      <c r="D102" s="15"/>
      <c r="E102" s="16">
        <v>100</v>
      </c>
      <c r="F102" s="17">
        <v>2.3E-2</v>
      </c>
      <c r="H102" s="13">
        <v>100</v>
      </c>
      <c r="I102" s="14">
        <v>0.01</v>
      </c>
      <c r="K102" s="16">
        <v>100</v>
      </c>
      <c r="L102" s="17">
        <v>2.5000000000000001E-2</v>
      </c>
      <c r="M102" s="17">
        <v>2.5999999999999999E-2</v>
      </c>
      <c r="N102" s="18">
        <v>5.4599999999999996E-3</v>
      </c>
      <c r="P102" s="13">
        <v>100</v>
      </c>
      <c r="Q102" s="14">
        <v>0.01</v>
      </c>
      <c r="S102" s="16">
        <v>100</v>
      </c>
      <c r="T102" s="17">
        <v>0.02</v>
      </c>
      <c r="U102" s="17">
        <v>0.02</v>
      </c>
      <c r="V102" s="18">
        <v>7.4200000000000004E-3</v>
      </c>
    </row>
    <row r="103" spans="2:22">
      <c r="E103" s="19"/>
    </row>
    <row r="104" spans="2:22">
      <c r="E104" s="19"/>
    </row>
    <row r="105" spans="2:22">
      <c r="E105" s="19"/>
    </row>
    <row r="106" spans="2:22">
      <c r="E106" s="19"/>
    </row>
    <row r="107" spans="2:22">
      <c r="E107" s="19"/>
    </row>
    <row r="108" spans="2:22">
      <c r="E108" s="19"/>
    </row>
    <row r="109" spans="2:22">
      <c r="E109" s="19"/>
    </row>
    <row r="110" spans="2:22">
      <c r="E110" s="19"/>
    </row>
    <row r="111" spans="2:22">
      <c r="E111" s="19"/>
    </row>
    <row r="112" spans="2:22">
      <c r="E112" s="19"/>
    </row>
    <row r="113" spans="5:5">
      <c r="E113" s="19"/>
    </row>
    <row r="114" spans="5:5">
      <c r="E114" s="19"/>
    </row>
    <row r="115" spans="5:5">
      <c r="E115" s="19"/>
    </row>
  </sheetData>
  <sheetProtection selectLockedCells="1" selectUnlockedCell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D158"/>
  <sheetViews>
    <sheetView topLeftCell="A49" workbookViewId="0">
      <selection activeCell="B77" sqref="B77"/>
    </sheetView>
  </sheetViews>
  <sheetFormatPr defaultRowHeight="13.5"/>
  <cols>
    <col min="1" max="1" width="8" customWidth="1"/>
    <col min="2" max="2" width="11.125" bestFit="1" customWidth="1"/>
    <col min="3" max="3" width="7.625" customWidth="1"/>
    <col min="4" max="4" width="11.125" bestFit="1" customWidth="1"/>
  </cols>
  <sheetData>
    <row r="1" spans="2:4">
      <c r="B1" t="s">
        <v>126</v>
      </c>
      <c r="C1" t="s">
        <v>72</v>
      </c>
      <c r="D1" t="s">
        <v>126</v>
      </c>
    </row>
    <row r="2" spans="2:4">
      <c r="B2" t="s">
        <v>82</v>
      </c>
      <c r="C2">
        <v>1945</v>
      </c>
      <c r="D2" t="str">
        <f>B2</f>
        <v>昭和20年分</v>
      </c>
    </row>
    <row r="3" spans="2:4">
      <c r="B3" t="s">
        <v>83</v>
      </c>
      <c r="C3">
        <v>1946</v>
      </c>
      <c r="D3" t="str">
        <f t="shared" ref="D3:D66" si="0">B3</f>
        <v>昭和21年分</v>
      </c>
    </row>
    <row r="4" spans="2:4">
      <c r="B4" t="s">
        <v>84</v>
      </c>
      <c r="C4">
        <v>1947</v>
      </c>
      <c r="D4" t="str">
        <f t="shared" si="0"/>
        <v>昭和22年分</v>
      </c>
    </row>
    <row r="5" spans="2:4">
      <c r="B5" t="s">
        <v>85</v>
      </c>
      <c r="C5">
        <v>1948</v>
      </c>
      <c r="D5" t="str">
        <f t="shared" si="0"/>
        <v>昭和23年分</v>
      </c>
    </row>
    <row r="6" spans="2:4">
      <c r="B6" t="s">
        <v>86</v>
      </c>
      <c r="C6">
        <v>1949</v>
      </c>
      <c r="D6" t="str">
        <f t="shared" si="0"/>
        <v>昭和24年分</v>
      </c>
    </row>
    <row r="7" spans="2:4">
      <c r="B7" t="s">
        <v>87</v>
      </c>
      <c r="C7">
        <v>1950</v>
      </c>
      <c r="D7" t="str">
        <f t="shared" si="0"/>
        <v>昭和25年分</v>
      </c>
    </row>
    <row r="8" spans="2:4">
      <c r="B8" t="s">
        <v>88</v>
      </c>
      <c r="C8">
        <v>1951</v>
      </c>
      <c r="D8" t="str">
        <f t="shared" si="0"/>
        <v>昭和26年分</v>
      </c>
    </row>
    <row r="9" spans="2:4">
      <c r="B9" t="s">
        <v>89</v>
      </c>
      <c r="C9">
        <v>1952</v>
      </c>
      <c r="D9" t="str">
        <f t="shared" si="0"/>
        <v>昭和27年分</v>
      </c>
    </row>
    <row r="10" spans="2:4">
      <c r="B10" t="s">
        <v>90</v>
      </c>
      <c r="C10">
        <v>1953</v>
      </c>
      <c r="D10" t="str">
        <f t="shared" si="0"/>
        <v>昭和28年分</v>
      </c>
    </row>
    <row r="11" spans="2:4">
      <c r="B11" t="s">
        <v>91</v>
      </c>
      <c r="C11">
        <v>1954</v>
      </c>
      <c r="D11" t="str">
        <f t="shared" si="0"/>
        <v>昭和29年分</v>
      </c>
    </row>
    <row r="12" spans="2:4">
      <c r="B12" t="s">
        <v>92</v>
      </c>
      <c r="C12">
        <v>1955</v>
      </c>
      <c r="D12" t="str">
        <f t="shared" si="0"/>
        <v>昭和30年分</v>
      </c>
    </row>
    <row r="13" spans="2:4">
      <c r="B13" t="s">
        <v>93</v>
      </c>
      <c r="C13">
        <v>1956</v>
      </c>
      <c r="D13" t="str">
        <f t="shared" si="0"/>
        <v>昭和31年分</v>
      </c>
    </row>
    <row r="14" spans="2:4">
      <c r="B14" t="s">
        <v>94</v>
      </c>
      <c r="C14">
        <v>1957</v>
      </c>
      <c r="D14" t="str">
        <f t="shared" si="0"/>
        <v>昭和32年分</v>
      </c>
    </row>
    <row r="15" spans="2:4">
      <c r="B15" t="s">
        <v>95</v>
      </c>
      <c r="C15">
        <v>1958</v>
      </c>
      <c r="D15" t="str">
        <f t="shared" si="0"/>
        <v>昭和33年分</v>
      </c>
    </row>
    <row r="16" spans="2:4">
      <c r="B16" t="s">
        <v>96</v>
      </c>
      <c r="C16">
        <v>1959</v>
      </c>
      <c r="D16" t="str">
        <f t="shared" si="0"/>
        <v>昭和34年分</v>
      </c>
    </row>
    <row r="17" spans="2:4">
      <c r="B17" t="s">
        <v>97</v>
      </c>
      <c r="C17">
        <v>1960</v>
      </c>
      <c r="D17" t="str">
        <f t="shared" si="0"/>
        <v>昭和35年分</v>
      </c>
    </row>
    <row r="18" spans="2:4">
      <c r="B18" t="s">
        <v>98</v>
      </c>
      <c r="C18">
        <v>1961</v>
      </c>
      <c r="D18" t="str">
        <f t="shared" si="0"/>
        <v>昭和36年分</v>
      </c>
    </row>
    <row r="19" spans="2:4">
      <c r="B19" t="s">
        <v>99</v>
      </c>
      <c r="C19">
        <v>1962</v>
      </c>
      <c r="D19" t="str">
        <f t="shared" si="0"/>
        <v>昭和37年分</v>
      </c>
    </row>
    <row r="20" spans="2:4">
      <c r="B20" t="s">
        <v>100</v>
      </c>
      <c r="C20">
        <v>1963</v>
      </c>
      <c r="D20" t="str">
        <f t="shared" si="0"/>
        <v>昭和38年分</v>
      </c>
    </row>
    <row r="21" spans="2:4">
      <c r="B21" t="s">
        <v>101</v>
      </c>
      <c r="C21">
        <v>1964</v>
      </c>
      <c r="D21" t="str">
        <f t="shared" si="0"/>
        <v>昭和39年分</v>
      </c>
    </row>
    <row r="22" spans="2:4">
      <c r="B22" t="s">
        <v>102</v>
      </c>
      <c r="C22">
        <v>1965</v>
      </c>
      <c r="D22" t="str">
        <f t="shared" si="0"/>
        <v>昭和40年分</v>
      </c>
    </row>
    <row r="23" spans="2:4">
      <c r="B23" t="s">
        <v>103</v>
      </c>
      <c r="C23">
        <v>1966</v>
      </c>
      <c r="D23" t="str">
        <f t="shared" si="0"/>
        <v>昭和41年分</v>
      </c>
    </row>
    <row r="24" spans="2:4">
      <c r="B24" t="s">
        <v>104</v>
      </c>
      <c r="C24">
        <v>1967</v>
      </c>
      <c r="D24" t="str">
        <f t="shared" si="0"/>
        <v>昭和42年分</v>
      </c>
    </row>
    <row r="25" spans="2:4">
      <c r="B25" t="s">
        <v>105</v>
      </c>
      <c r="C25">
        <v>1968</v>
      </c>
      <c r="D25" t="str">
        <f t="shared" si="0"/>
        <v>昭和43年分</v>
      </c>
    </row>
    <row r="26" spans="2:4">
      <c r="B26" t="s">
        <v>106</v>
      </c>
      <c r="C26">
        <v>1969</v>
      </c>
      <c r="D26" t="str">
        <f t="shared" si="0"/>
        <v>昭和44年分</v>
      </c>
    </row>
    <row r="27" spans="2:4">
      <c r="B27" t="s">
        <v>107</v>
      </c>
      <c r="C27">
        <v>1970</v>
      </c>
      <c r="D27" t="str">
        <f t="shared" si="0"/>
        <v>昭和45年分</v>
      </c>
    </row>
    <row r="28" spans="2:4">
      <c r="B28" t="s">
        <v>108</v>
      </c>
      <c r="C28">
        <v>1971</v>
      </c>
      <c r="D28" t="str">
        <f t="shared" si="0"/>
        <v>昭和46年分</v>
      </c>
    </row>
    <row r="29" spans="2:4">
      <c r="B29" t="s">
        <v>109</v>
      </c>
      <c r="C29">
        <v>1972</v>
      </c>
      <c r="D29" t="str">
        <f t="shared" si="0"/>
        <v>昭和47年分</v>
      </c>
    </row>
    <row r="30" spans="2:4">
      <c r="B30" t="s">
        <v>110</v>
      </c>
      <c r="C30">
        <v>1973</v>
      </c>
      <c r="D30" t="str">
        <f t="shared" si="0"/>
        <v>昭和48年分</v>
      </c>
    </row>
    <row r="31" spans="2:4">
      <c r="B31" t="s">
        <v>111</v>
      </c>
      <c r="C31">
        <v>1974</v>
      </c>
      <c r="D31" t="str">
        <f t="shared" si="0"/>
        <v>昭和49年分</v>
      </c>
    </row>
    <row r="32" spans="2:4">
      <c r="B32" t="s">
        <v>112</v>
      </c>
      <c r="C32">
        <v>1975</v>
      </c>
      <c r="D32" t="str">
        <f t="shared" si="0"/>
        <v>昭和50年分</v>
      </c>
    </row>
    <row r="33" spans="2:4">
      <c r="B33" t="s">
        <v>113</v>
      </c>
      <c r="C33">
        <v>1976</v>
      </c>
      <c r="D33" t="str">
        <f t="shared" si="0"/>
        <v>昭和51年分</v>
      </c>
    </row>
    <row r="34" spans="2:4">
      <c r="B34" t="s">
        <v>114</v>
      </c>
      <c r="C34">
        <v>1977</v>
      </c>
      <c r="D34" t="str">
        <f t="shared" si="0"/>
        <v>昭和52年分</v>
      </c>
    </row>
    <row r="35" spans="2:4">
      <c r="B35" t="s">
        <v>115</v>
      </c>
      <c r="C35">
        <v>1978</v>
      </c>
      <c r="D35" t="str">
        <f t="shared" si="0"/>
        <v>昭和53年分</v>
      </c>
    </row>
    <row r="36" spans="2:4">
      <c r="B36" t="s">
        <v>116</v>
      </c>
      <c r="C36">
        <v>1979</v>
      </c>
      <c r="D36" t="str">
        <f t="shared" si="0"/>
        <v>昭和54年分</v>
      </c>
    </row>
    <row r="37" spans="2:4">
      <c r="B37" t="s">
        <v>117</v>
      </c>
      <c r="C37">
        <v>1980</v>
      </c>
      <c r="D37" t="str">
        <f t="shared" si="0"/>
        <v>昭和55年分</v>
      </c>
    </row>
    <row r="38" spans="2:4">
      <c r="B38" t="s">
        <v>118</v>
      </c>
      <c r="C38">
        <v>1981</v>
      </c>
      <c r="D38" t="str">
        <f t="shared" si="0"/>
        <v>昭和56年分</v>
      </c>
    </row>
    <row r="39" spans="2:4">
      <c r="B39" t="s">
        <v>119</v>
      </c>
      <c r="C39">
        <v>1982</v>
      </c>
      <c r="D39" t="str">
        <f t="shared" si="0"/>
        <v>昭和57年分</v>
      </c>
    </row>
    <row r="40" spans="2:4">
      <c r="B40" t="s">
        <v>120</v>
      </c>
      <c r="C40">
        <v>1983</v>
      </c>
      <c r="D40" t="str">
        <f t="shared" si="0"/>
        <v>昭和58年分</v>
      </c>
    </row>
    <row r="41" spans="2:4">
      <c r="B41" t="s">
        <v>121</v>
      </c>
      <c r="C41">
        <v>1984</v>
      </c>
      <c r="D41" t="str">
        <f t="shared" si="0"/>
        <v>昭和59年分</v>
      </c>
    </row>
    <row r="42" spans="2:4">
      <c r="B42" t="s">
        <v>122</v>
      </c>
      <c r="C42">
        <v>1985</v>
      </c>
      <c r="D42" t="str">
        <f t="shared" si="0"/>
        <v>昭和60年分</v>
      </c>
    </row>
    <row r="43" spans="2:4">
      <c r="B43" t="s">
        <v>123</v>
      </c>
      <c r="C43">
        <v>1986</v>
      </c>
      <c r="D43" t="str">
        <f t="shared" si="0"/>
        <v>昭和61年分</v>
      </c>
    </row>
    <row r="44" spans="2:4">
      <c r="B44" t="s">
        <v>124</v>
      </c>
      <c r="C44">
        <v>1987</v>
      </c>
      <c r="D44" t="str">
        <f t="shared" si="0"/>
        <v>昭和62年分</v>
      </c>
    </row>
    <row r="45" spans="2:4">
      <c r="B45" t="s">
        <v>125</v>
      </c>
      <c r="C45">
        <v>1988</v>
      </c>
      <c r="D45" t="str">
        <f t="shared" si="0"/>
        <v>昭和63年分</v>
      </c>
    </row>
    <row r="46" spans="2:4">
      <c r="B46" t="s">
        <v>127</v>
      </c>
      <c r="C46">
        <v>1989</v>
      </c>
      <c r="D46" t="str">
        <f t="shared" si="0"/>
        <v>平成元年分</v>
      </c>
    </row>
    <row r="47" spans="2:4">
      <c r="B47" t="s">
        <v>128</v>
      </c>
      <c r="C47">
        <v>1990</v>
      </c>
      <c r="D47" t="str">
        <f t="shared" si="0"/>
        <v>平成2年分</v>
      </c>
    </row>
    <row r="48" spans="2:4">
      <c r="B48" t="s">
        <v>129</v>
      </c>
      <c r="C48">
        <v>1991</v>
      </c>
      <c r="D48" t="str">
        <f t="shared" si="0"/>
        <v>平成3年分</v>
      </c>
    </row>
    <row r="49" spans="2:4">
      <c r="B49" t="s">
        <v>130</v>
      </c>
      <c r="C49">
        <v>1992</v>
      </c>
      <c r="D49" t="str">
        <f t="shared" si="0"/>
        <v>平成4年分</v>
      </c>
    </row>
    <row r="50" spans="2:4">
      <c r="B50" t="s">
        <v>131</v>
      </c>
      <c r="C50">
        <v>1993</v>
      </c>
      <c r="D50" t="str">
        <f t="shared" si="0"/>
        <v>平成5年分</v>
      </c>
    </row>
    <row r="51" spans="2:4">
      <c r="B51" t="s">
        <v>132</v>
      </c>
      <c r="C51">
        <v>1994</v>
      </c>
      <c r="D51" t="str">
        <f t="shared" si="0"/>
        <v>平成6年分</v>
      </c>
    </row>
    <row r="52" spans="2:4">
      <c r="B52" t="s">
        <v>133</v>
      </c>
      <c r="C52">
        <v>1995</v>
      </c>
      <c r="D52" t="str">
        <f t="shared" si="0"/>
        <v>平成7年分</v>
      </c>
    </row>
    <row r="53" spans="2:4">
      <c r="B53" t="s">
        <v>134</v>
      </c>
      <c r="C53">
        <v>1996</v>
      </c>
      <c r="D53" t="str">
        <f t="shared" si="0"/>
        <v>平成8年分</v>
      </c>
    </row>
    <row r="54" spans="2:4">
      <c r="B54" t="s">
        <v>135</v>
      </c>
      <c r="C54">
        <v>1997</v>
      </c>
      <c r="D54" t="str">
        <f t="shared" si="0"/>
        <v>平成9年分</v>
      </c>
    </row>
    <row r="55" spans="2:4">
      <c r="B55" t="s">
        <v>136</v>
      </c>
      <c r="C55">
        <v>1998</v>
      </c>
      <c r="D55" t="str">
        <f t="shared" si="0"/>
        <v>平成10年分</v>
      </c>
    </row>
    <row r="56" spans="2:4">
      <c r="B56" t="s">
        <v>137</v>
      </c>
      <c r="C56">
        <v>1999</v>
      </c>
      <c r="D56" t="str">
        <f t="shared" si="0"/>
        <v>平成11年分</v>
      </c>
    </row>
    <row r="57" spans="2:4">
      <c r="B57" t="s">
        <v>138</v>
      </c>
      <c r="C57">
        <v>2000</v>
      </c>
      <c r="D57" t="str">
        <f t="shared" si="0"/>
        <v>平成12年分</v>
      </c>
    </row>
    <row r="58" spans="2:4">
      <c r="B58" t="s">
        <v>139</v>
      </c>
      <c r="C58">
        <v>2001</v>
      </c>
      <c r="D58" t="str">
        <f t="shared" si="0"/>
        <v>平成13年分</v>
      </c>
    </row>
    <row r="59" spans="2:4">
      <c r="B59" t="s">
        <v>140</v>
      </c>
      <c r="C59">
        <v>2002</v>
      </c>
      <c r="D59" t="str">
        <f t="shared" si="0"/>
        <v>平成14年分</v>
      </c>
    </row>
    <row r="60" spans="2:4">
      <c r="B60" t="s">
        <v>141</v>
      </c>
      <c r="C60">
        <v>2003</v>
      </c>
      <c r="D60" t="str">
        <f t="shared" si="0"/>
        <v>平成15年分</v>
      </c>
    </row>
    <row r="61" spans="2:4">
      <c r="B61" t="s">
        <v>142</v>
      </c>
      <c r="C61">
        <v>2004</v>
      </c>
      <c r="D61" t="str">
        <f t="shared" si="0"/>
        <v>平成16年分</v>
      </c>
    </row>
    <row r="62" spans="2:4">
      <c r="B62" t="s">
        <v>143</v>
      </c>
      <c r="C62">
        <v>2005</v>
      </c>
      <c r="D62" t="str">
        <f t="shared" si="0"/>
        <v>平成17年分</v>
      </c>
    </row>
    <row r="63" spans="2:4">
      <c r="B63" t="s">
        <v>144</v>
      </c>
      <c r="C63">
        <v>2006</v>
      </c>
      <c r="D63" t="str">
        <f t="shared" si="0"/>
        <v>平成18年分</v>
      </c>
    </row>
    <row r="64" spans="2:4">
      <c r="B64" t="s">
        <v>145</v>
      </c>
      <c r="C64">
        <v>2007</v>
      </c>
      <c r="D64" t="str">
        <f t="shared" si="0"/>
        <v>平成19年分</v>
      </c>
    </row>
    <row r="65" spans="2:4">
      <c r="B65" t="s">
        <v>146</v>
      </c>
      <c r="C65">
        <v>2008</v>
      </c>
      <c r="D65" t="str">
        <f t="shared" si="0"/>
        <v>平成20年分</v>
      </c>
    </row>
    <row r="66" spans="2:4">
      <c r="B66" t="s">
        <v>147</v>
      </c>
      <c r="C66">
        <v>2009</v>
      </c>
      <c r="D66" t="str">
        <f t="shared" si="0"/>
        <v>平成21年分</v>
      </c>
    </row>
    <row r="67" spans="2:4">
      <c r="B67" t="s">
        <v>148</v>
      </c>
      <c r="C67">
        <v>2010</v>
      </c>
      <c r="D67" t="str">
        <f t="shared" ref="D67:D131" si="1">B67</f>
        <v>平成22年分</v>
      </c>
    </row>
    <row r="68" spans="2:4">
      <c r="B68" t="s">
        <v>149</v>
      </c>
      <c r="C68">
        <v>2011</v>
      </c>
      <c r="D68" t="str">
        <f t="shared" si="1"/>
        <v>平成23年分</v>
      </c>
    </row>
    <row r="69" spans="2:4">
      <c r="B69" t="s">
        <v>150</v>
      </c>
      <c r="C69">
        <v>2012</v>
      </c>
      <c r="D69" t="str">
        <f t="shared" si="1"/>
        <v>平成24年分</v>
      </c>
    </row>
    <row r="70" spans="2:4">
      <c r="B70" t="s">
        <v>151</v>
      </c>
      <c r="C70">
        <v>2013</v>
      </c>
      <c r="D70" t="str">
        <f t="shared" si="1"/>
        <v>平成25年分</v>
      </c>
    </row>
    <row r="71" spans="2:4">
      <c r="B71" t="s">
        <v>152</v>
      </c>
      <c r="C71">
        <v>2014</v>
      </c>
      <c r="D71" t="str">
        <f t="shared" si="1"/>
        <v>平成26年分</v>
      </c>
    </row>
    <row r="72" spans="2:4">
      <c r="B72" t="s">
        <v>153</v>
      </c>
      <c r="C72">
        <v>2015</v>
      </c>
      <c r="D72" t="str">
        <f t="shared" si="1"/>
        <v>平成27年分</v>
      </c>
    </row>
    <row r="73" spans="2:4">
      <c r="B73" t="s">
        <v>154</v>
      </c>
      <c r="C73">
        <v>2016</v>
      </c>
      <c r="D73" t="str">
        <f t="shared" si="1"/>
        <v>平成28年分</v>
      </c>
    </row>
    <row r="74" spans="2:4">
      <c r="B74" t="s">
        <v>155</v>
      </c>
      <c r="C74">
        <v>2017</v>
      </c>
      <c r="D74" t="str">
        <f t="shared" si="1"/>
        <v>平成29年分</v>
      </c>
    </row>
    <row r="75" spans="2:4">
      <c r="B75" t="s">
        <v>156</v>
      </c>
      <c r="C75">
        <v>2018</v>
      </c>
      <c r="D75" t="str">
        <f t="shared" si="1"/>
        <v>平成30年分</v>
      </c>
    </row>
    <row r="76" spans="2:4">
      <c r="B76" t="s">
        <v>157</v>
      </c>
      <c r="C76">
        <v>2019</v>
      </c>
      <c r="D76" t="str">
        <f t="shared" si="1"/>
        <v>平成31年分</v>
      </c>
    </row>
    <row r="77" spans="2:4">
      <c r="B77" t="s">
        <v>289</v>
      </c>
      <c r="C77">
        <v>2019</v>
      </c>
      <c r="D77" t="str">
        <f t="shared" si="1"/>
        <v>令和1年分</v>
      </c>
    </row>
    <row r="78" spans="2:4">
      <c r="B78" t="s">
        <v>290</v>
      </c>
      <c r="C78">
        <v>2020</v>
      </c>
      <c r="D78" t="str">
        <f t="shared" si="1"/>
        <v>令和2年分</v>
      </c>
    </row>
    <row r="79" spans="2:4">
      <c r="B79" t="s">
        <v>291</v>
      </c>
      <c r="C79">
        <v>2021</v>
      </c>
      <c r="D79" t="str">
        <f t="shared" si="1"/>
        <v>令和3年分</v>
      </c>
    </row>
    <row r="80" spans="2:4">
      <c r="B80" t="s">
        <v>292</v>
      </c>
      <c r="C80">
        <v>2022</v>
      </c>
      <c r="D80" t="str">
        <f t="shared" si="1"/>
        <v>令和4年分</v>
      </c>
    </row>
    <row r="81" spans="2:4">
      <c r="B81" t="s">
        <v>293</v>
      </c>
      <c r="C81">
        <v>2023</v>
      </c>
      <c r="D81" t="str">
        <f t="shared" si="1"/>
        <v>令和5年分</v>
      </c>
    </row>
    <row r="82" spans="2:4">
      <c r="B82" t="s">
        <v>294</v>
      </c>
      <c r="C82">
        <v>2024</v>
      </c>
      <c r="D82" t="str">
        <f t="shared" si="1"/>
        <v>令和6年分</v>
      </c>
    </row>
    <row r="83" spans="2:4">
      <c r="B83" t="s">
        <v>295</v>
      </c>
      <c r="C83">
        <v>2025</v>
      </c>
      <c r="D83" t="str">
        <f t="shared" si="1"/>
        <v>令和7年分</v>
      </c>
    </row>
    <row r="84" spans="2:4">
      <c r="B84" t="s">
        <v>296</v>
      </c>
      <c r="C84">
        <v>2026</v>
      </c>
      <c r="D84" t="str">
        <f t="shared" si="1"/>
        <v>令和8年分</v>
      </c>
    </row>
    <row r="85" spans="2:4">
      <c r="B85" t="s">
        <v>297</v>
      </c>
      <c r="C85">
        <v>2027</v>
      </c>
      <c r="D85" t="str">
        <f t="shared" si="1"/>
        <v>令和9年分</v>
      </c>
    </row>
    <row r="86" spans="2:4">
      <c r="B86" t="s">
        <v>298</v>
      </c>
      <c r="C86">
        <v>2028</v>
      </c>
      <c r="D86" t="str">
        <f t="shared" si="1"/>
        <v>令和10年分</v>
      </c>
    </row>
    <row r="87" spans="2:4">
      <c r="B87" t="s">
        <v>299</v>
      </c>
      <c r="C87">
        <v>2029</v>
      </c>
      <c r="D87" t="str">
        <f t="shared" si="1"/>
        <v>令和11年分</v>
      </c>
    </row>
    <row r="88" spans="2:4">
      <c r="B88" t="s">
        <v>300</v>
      </c>
      <c r="C88">
        <v>2030</v>
      </c>
      <c r="D88" t="str">
        <f t="shared" si="1"/>
        <v>令和12年分</v>
      </c>
    </row>
    <row r="89" spans="2:4">
      <c r="B89" t="s">
        <v>301</v>
      </c>
      <c r="C89">
        <v>2031</v>
      </c>
      <c r="D89" t="str">
        <f t="shared" si="1"/>
        <v>令和13年分</v>
      </c>
    </row>
    <row r="90" spans="2:4">
      <c r="B90" t="s">
        <v>302</v>
      </c>
      <c r="C90">
        <v>2032</v>
      </c>
      <c r="D90" t="str">
        <f t="shared" si="1"/>
        <v>令和14年分</v>
      </c>
    </row>
    <row r="91" spans="2:4">
      <c r="B91" t="s">
        <v>303</v>
      </c>
      <c r="C91">
        <v>2033</v>
      </c>
      <c r="D91" t="str">
        <f t="shared" si="1"/>
        <v>令和15年分</v>
      </c>
    </row>
    <row r="92" spans="2:4">
      <c r="B92" t="s">
        <v>304</v>
      </c>
      <c r="C92">
        <v>2034</v>
      </c>
      <c r="D92" t="str">
        <f t="shared" si="1"/>
        <v>令和16年分</v>
      </c>
    </row>
    <row r="93" spans="2:4">
      <c r="B93" t="s">
        <v>305</v>
      </c>
      <c r="C93">
        <v>2035</v>
      </c>
      <c r="D93" t="str">
        <f t="shared" si="1"/>
        <v>令和17年分</v>
      </c>
    </row>
    <row r="94" spans="2:4">
      <c r="B94" t="s">
        <v>306</v>
      </c>
      <c r="C94">
        <v>2036</v>
      </c>
      <c r="D94" t="str">
        <f t="shared" si="1"/>
        <v>令和18年分</v>
      </c>
    </row>
    <row r="95" spans="2:4">
      <c r="B95" t="s">
        <v>307</v>
      </c>
      <c r="C95">
        <v>2037</v>
      </c>
      <c r="D95" t="str">
        <f t="shared" si="1"/>
        <v>令和19年分</v>
      </c>
    </row>
    <row r="96" spans="2:4">
      <c r="B96" t="s">
        <v>308</v>
      </c>
      <c r="C96">
        <v>2038</v>
      </c>
      <c r="D96" t="str">
        <f t="shared" si="1"/>
        <v>令和20年分</v>
      </c>
    </row>
    <row r="97" spans="2:4">
      <c r="B97" t="s">
        <v>309</v>
      </c>
      <c r="C97">
        <v>2039</v>
      </c>
      <c r="D97" t="str">
        <f t="shared" si="1"/>
        <v>令和21年分</v>
      </c>
    </row>
    <row r="98" spans="2:4">
      <c r="B98" t="s">
        <v>310</v>
      </c>
      <c r="C98">
        <v>2040</v>
      </c>
      <c r="D98" t="str">
        <f t="shared" si="1"/>
        <v>令和22年分</v>
      </c>
    </row>
    <row r="99" spans="2:4">
      <c r="B99" t="s">
        <v>311</v>
      </c>
      <c r="C99">
        <v>2041</v>
      </c>
      <c r="D99" t="str">
        <f t="shared" si="1"/>
        <v>令和23年分</v>
      </c>
    </row>
    <row r="100" spans="2:4">
      <c r="B100" t="s">
        <v>312</v>
      </c>
      <c r="C100">
        <v>2042</v>
      </c>
      <c r="D100" t="str">
        <f t="shared" si="1"/>
        <v>令和24年分</v>
      </c>
    </row>
    <row r="101" spans="2:4">
      <c r="B101" t="s">
        <v>313</v>
      </c>
      <c r="C101">
        <v>2043</v>
      </c>
      <c r="D101" t="str">
        <f t="shared" si="1"/>
        <v>令和25年分</v>
      </c>
    </row>
    <row r="102" spans="2:4">
      <c r="B102" t="s">
        <v>314</v>
      </c>
      <c r="C102">
        <v>2044</v>
      </c>
      <c r="D102" t="str">
        <f t="shared" si="1"/>
        <v>令和26年分</v>
      </c>
    </row>
    <row r="103" spans="2:4">
      <c r="B103" t="s">
        <v>315</v>
      </c>
      <c r="C103">
        <v>2045</v>
      </c>
      <c r="D103" t="str">
        <f t="shared" si="1"/>
        <v>令和27年分</v>
      </c>
    </row>
    <row r="104" spans="2:4">
      <c r="B104" t="s">
        <v>316</v>
      </c>
      <c r="C104">
        <v>2046</v>
      </c>
      <c r="D104" t="str">
        <f t="shared" si="1"/>
        <v>令和28年分</v>
      </c>
    </row>
    <row r="105" spans="2:4">
      <c r="B105" t="s">
        <v>317</v>
      </c>
      <c r="C105">
        <v>2047</v>
      </c>
      <c r="D105" t="str">
        <f t="shared" si="1"/>
        <v>令和29年分</v>
      </c>
    </row>
    <row r="106" spans="2:4">
      <c r="B106" t="s">
        <v>318</v>
      </c>
      <c r="C106">
        <v>2048</v>
      </c>
      <c r="D106" t="str">
        <f t="shared" si="1"/>
        <v>令和30年分</v>
      </c>
    </row>
    <row r="107" spans="2:4">
      <c r="B107" t="s">
        <v>319</v>
      </c>
      <c r="C107">
        <v>2049</v>
      </c>
      <c r="D107" t="str">
        <f t="shared" si="1"/>
        <v>令和31年分</v>
      </c>
    </row>
    <row r="108" spans="2:4">
      <c r="B108" t="s">
        <v>320</v>
      </c>
      <c r="C108">
        <v>2050</v>
      </c>
      <c r="D108" t="str">
        <f t="shared" si="1"/>
        <v>令和32年分</v>
      </c>
    </row>
    <row r="109" spans="2:4">
      <c r="B109" t="s">
        <v>321</v>
      </c>
      <c r="C109">
        <v>2051</v>
      </c>
      <c r="D109" t="str">
        <f t="shared" si="1"/>
        <v>令和33年分</v>
      </c>
    </row>
    <row r="110" spans="2:4">
      <c r="B110" t="s">
        <v>322</v>
      </c>
      <c r="C110">
        <v>2052</v>
      </c>
      <c r="D110" t="str">
        <f t="shared" si="1"/>
        <v>令和34年分</v>
      </c>
    </row>
    <row r="111" spans="2:4">
      <c r="B111" t="s">
        <v>323</v>
      </c>
      <c r="C111">
        <v>2053</v>
      </c>
      <c r="D111" t="str">
        <f t="shared" si="1"/>
        <v>令和35年分</v>
      </c>
    </row>
    <row r="112" spans="2:4">
      <c r="B112" t="s">
        <v>324</v>
      </c>
      <c r="C112">
        <v>2054</v>
      </c>
      <c r="D112" t="str">
        <f t="shared" si="1"/>
        <v>令和36年分</v>
      </c>
    </row>
    <row r="113" spans="2:4">
      <c r="B113" t="s">
        <v>325</v>
      </c>
      <c r="C113">
        <v>2055</v>
      </c>
      <c r="D113" t="str">
        <f t="shared" si="1"/>
        <v>令和37年分</v>
      </c>
    </row>
    <row r="114" spans="2:4">
      <c r="B114" t="s">
        <v>326</v>
      </c>
      <c r="C114">
        <v>2056</v>
      </c>
      <c r="D114" t="str">
        <f t="shared" si="1"/>
        <v>令和38年分</v>
      </c>
    </row>
    <row r="115" spans="2:4">
      <c r="B115" t="s">
        <v>327</v>
      </c>
      <c r="C115">
        <v>2057</v>
      </c>
      <c r="D115" t="str">
        <f t="shared" si="1"/>
        <v>令和39年分</v>
      </c>
    </row>
    <row r="116" spans="2:4">
      <c r="B116" t="s">
        <v>328</v>
      </c>
      <c r="C116">
        <v>2058</v>
      </c>
      <c r="D116" t="str">
        <f t="shared" si="1"/>
        <v>令和40年分</v>
      </c>
    </row>
    <row r="117" spans="2:4">
      <c r="B117" t="s">
        <v>329</v>
      </c>
      <c r="C117">
        <v>2059</v>
      </c>
      <c r="D117" t="str">
        <f t="shared" si="1"/>
        <v>令和41年分</v>
      </c>
    </row>
    <row r="118" spans="2:4">
      <c r="B118" t="s">
        <v>330</v>
      </c>
      <c r="C118">
        <v>2060</v>
      </c>
      <c r="D118" t="str">
        <f t="shared" si="1"/>
        <v>令和42年分</v>
      </c>
    </row>
    <row r="119" spans="2:4">
      <c r="B119" t="s">
        <v>331</v>
      </c>
      <c r="C119">
        <v>2061</v>
      </c>
      <c r="D119" t="str">
        <f t="shared" si="1"/>
        <v>令和43年分</v>
      </c>
    </row>
    <row r="120" spans="2:4">
      <c r="B120" t="s">
        <v>332</v>
      </c>
      <c r="C120">
        <v>2062</v>
      </c>
      <c r="D120" t="str">
        <f t="shared" si="1"/>
        <v>令和44年分</v>
      </c>
    </row>
    <row r="121" spans="2:4">
      <c r="B121" t="s">
        <v>333</v>
      </c>
      <c r="C121">
        <v>2063</v>
      </c>
      <c r="D121" t="str">
        <f t="shared" si="1"/>
        <v>令和45年分</v>
      </c>
    </row>
    <row r="122" spans="2:4">
      <c r="B122" t="s">
        <v>334</v>
      </c>
      <c r="C122">
        <v>2064</v>
      </c>
      <c r="D122" t="str">
        <f t="shared" si="1"/>
        <v>令和46年分</v>
      </c>
    </row>
    <row r="123" spans="2:4">
      <c r="B123" t="s">
        <v>335</v>
      </c>
      <c r="C123">
        <v>2065</v>
      </c>
      <c r="D123" t="str">
        <f t="shared" si="1"/>
        <v>令和47年分</v>
      </c>
    </row>
    <row r="124" spans="2:4">
      <c r="B124" t="s">
        <v>336</v>
      </c>
      <c r="C124">
        <v>2066</v>
      </c>
      <c r="D124" t="str">
        <f t="shared" si="1"/>
        <v>令和48年分</v>
      </c>
    </row>
    <row r="125" spans="2:4">
      <c r="B125" t="s">
        <v>337</v>
      </c>
      <c r="C125">
        <v>2067</v>
      </c>
      <c r="D125" t="str">
        <f t="shared" si="1"/>
        <v>令和49年分</v>
      </c>
    </row>
    <row r="126" spans="2:4">
      <c r="B126" t="s">
        <v>338</v>
      </c>
      <c r="C126">
        <v>2068</v>
      </c>
      <c r="D126" t="str">
        <f t="shared" si="1"/>
        <v>令和50年分</v>
      </c>
    </row>
    <row r="127" spans="2:4">
      <c r="B127" t="s">
        <v>339</v>
      </c>
      <c r="C127">
        <v>2069</v>
      </c>
      <c r="D127" t="str">
        <f t="shared" si="1"/>
        <v>令和51年分</v>
      </c>
    </row>
    <row r="128" spans="2:4">
      <c r="B128" t="s">
        <v>340</v>
      </c>
      <c r="C128">
        <v>2070</v>
      </c>
      <c r="D128" t="str">
        <f t="shared" si="1"/>
        <v>令和52年分</v>
      </c>
    </row>
    <row r="129" spans="2:4">
      <c r="B129" t="s">
        <v>341</v>
      </c>
      <c r="C129">
        <v>2071</v>
      </c>
      <c r="D129" t="str">
        <f t="shared" si="1"/>
        <v>令和53年分</v>
      </c>
    </row>
    <row r="130" spans="2:4">
      <c r="B130" t="s">
        <v>342</v>
      </c>
      <c r="C130">
        <v>2072</v>
      </c>
      <c r="D130" t="str">
        <f t="shared" si="1"/>
        <v>令和54年分</v>
      </c>
    </row>
    <row r="131" spans="2:4">
      <c r="B131" t="s">
        <v>343</v>
      </c>
      <c r="C131">
        <v>2073</v>
      </c>
      <c r="D131" t="str">
        <f t="shared" si="1"/>
        <v>令和55年分</v>
      </c>
    </row>
    <row r="132" spans="2:4">
      <c r="B132" t="s">
        <v>344</v>
      </c>
      <c r="C132">
        <v>2074</v>
      </c>
      <c r="D132" t="str">
        <f t="shared" ref="D132:D158" si="2">B132</f>
        <v>令和56年分</v>
      </c>
    </row>
    <row r="133" spans="2:4">
      <c r="B133" t="s">
        <v>345</v>
      </c>
      <c r="C133">
        <v>2075</v>
      </c>
      <c r="D133" t="str">
        <f t="shared" si="2"/>
        <v>令和57年分</v>
      </c>
    </row>
    <row r="134" spans="2:4">
      <c r="B134" t="s">
        <v>346</v>
      </c>
      <c r="C134">
        <v>2076</v>
      </c>
      <c r="D134" t="str">
        <f t="shared" si="2"/>
        <v>令和58年分</v>
      </c>
    </row>
    <row r="135" spans="2:4">
      <c r="B135" t="s">
        <v>347</v>
      </c>
      <c r="C135">
        <v>2077</v>
      </c>
      <c r="D135" t="str">
        <f t="shared" si="2"/>
        <v>令和59年分</v>
      </c>
    </row>
    <row r="136" spans="2:4">
      <c r="B136" t="s">
        <v>348</v>
      </c>
      <c r="C136">
        <v>2078</v>
      </c>
      <c r="D136" t="str">
        <f t="shared" si="2"/>
        <v>令和60年分</v>
      </c>
    </row>
    <row r="137" spans="2:4">
      <c r="B137" t="s">
        <v>349</v>
      </c>
      <c r="C137">
        <v>2079</v>
      </c>
      <c r="D137" t="str">
        <f t="shared" si="2"/>
        <v>令和61年分</v>
      </c>
    </row>
    <row r="138" spans="2:4">
      <c r="B138" t="s">
        <v>350</v>
      </c>
      <c r="C138">
        <v>2080</v>
      </c>
      <c r="D138" t="str">
        <f t="shared" si="2"/>
        <v>令和62年分</v>
      </c>
    </row>
    <row r="139" spans="2:4">
      <c r="B139" t="s">
        <v>351</v>
      </c>
      <c r="C139">
        <v>2081</v>
      </c>
      <c r="D139" t="str">
        <f t="shared" si="2"/>
        <v>令和63年分</v>
      </c>
    </row>
    <row r="140" spans="2:4">
      <c r="B140" t="s">
        <v>352</v>
      </c>
      <c r="C140">
        <v>2082</v>
      </c>
      <c r="D140" t="str">
        <f t="shared" si="2"/>
        <v>令和64年分</v>
      </c>
    </row>
    <row r="141" spans="2:4">
      <c r="B141" t="s">
        <v>353</v>
      </c>
      <c r="C141">
        <v>2083</v>
      </c>
      <c r="D141" t="str">
        <f t="shared" si="2"/>
        <v>令和65年分</v>
      </c>
    </row>
    <row r="142" spans="2:4">
      <c r="B142" t="s">
        <v>354</v>
      </c>
      <c r="C142">
        <v>2084</v>
      </c>
      <c r="D142" t="str">
        <f t="shared" si="2"/>
        <v>令和66年分</v>
      </c>
    </row>
    <row r="143" spans="2:4">
      <c r="B143" t="s">
        <v>355</v>
      </c>
      <c r="C143">
        <v>2085</v>
      </c>
      <c r="D143" t="str">
        <f t="shared" si="2"/>
        <v>令和67年分</v>
      </c>
    </row>
    <row r="144" spans="2:4">
      <c r="B144" t="s">
        <v>356</v>
      </c>
      <c r="C144">
        <v>2086</v>
      </c>
      <c r="D144" t="str">
        <f t="shared" si="2"/>
        <v>令和68年分</v>
      </c>
    </row>
    <row r="145" spans="2:4">
      <c r="B145" t="s">
        <v>357</v>
      </c>
      <c r="C145">
        <v>2087</v>
      </c>
      <c r="D145" t="str">
        <f t="shared" si="2"/>
        <v>令和69年分</v>
      </c>
    </row>
    <row r="146" spans="2:4">
      <c r="B146" t="s">
        <v>358</v>
      </c>
      <c r="C146">
        <v>2088</v>
      </c>
      <c r="D146" t="str">
        <f t="shared" si="2"/>
        <v>令和70年分</v>
      </c>
    </row>
    <row r="147" spans="2:4">
      <c r="B147" t="s">
        <v>359</v>
      </c>
      <c r="C147">
        <v>2089</v>
      </c>
      <c r="D147" t="str">
        <f t="shared" si="2"/>
        <v>令和71年分</v>
      </c>
    </row>
    <row r="148" spans="2:4">
      <c r="B148" t="s">
        <v>360</v>
      </c>
      <c r="C148">
        <v>2090</v>
      </c>
      <c r="D148" t="str">
        <f t="shared" si="2"/>
        <v>令和72年分</v>
      </c>
    </row>
    <row r="149" spans="2:4">
      <c r="B149" t="s">
        <v>361</v>
      </c>
      <c r="C149">
        <v>2091</v>
      </c>
      <c r="D149" t="str">
        <f t="shared" si="2"/>
        <v>令和73年分</v>
      </c>
    </row>
    <row r="150" spans="2:4">
      <c r="B150" t="s">
        <v>362</v>
      </c>
      <c r="C150">
        <v>2092</v>
      </c>
      <c r="D150" t="str">
        <f t="shared" si="2"/>
        <v>令和74年分</v>
      </c>
    </row>
    <row r="151" spans="2:4">
      <c r="B151" t="s">
        <v>363</v>
      </c>
      <c r="C151">
        <v>2093</v>
      </c>
      <c r="D151" t="str">
        <f t="shared" si="2"/>
        <v>令和75年分</v>
      </c>
    </row>
    <row r="152" spans="2:4">
      <c r="B152" t="s">
        <v>364</v>
      </c>
      <c r="C152">
        <v>2094</v>
      </c>
      <c r="D152" t="str">
        <f t="shared" si="2"/>
        <v>令和76年分</v>
      </c>
    </row>
    <row r="153" spans="2:4">
      <c r="B153" t="s">
        <v>365</v>
      </c>
      <c r="C153">
        <v>2095</v>
      </c>
      <c r="D153" t="str">
        <f t="shared" si="2"/>
        <v>令和77年分</v>
      </c>
    </row>
    <row r="154" spans="2:4">
      <c r="B154" t="s">
        <v>366</v>
      </c>
      <c r="C154">
        <v>2096</v>
      </c>
      <c r="D154" t="str">
        <f t="shared" si="2"/>
        <v>令和78年分</v>
      </c>
    </row>
    <row r="155" spans="2:4">
      <c r="B155" t="s">
        <v>367</v>
      </c>
      <c r="C155">
        <v>2097</v>
      </c>
      <c r="D155" t="str">
        <f t="shared" si="2"/>
        <v>令和79年分</v>
      </c>
    </row>
    <row r="156" spans="2:4">
      <c r="B156" t="s">
        <v>368</v>
      </c>
      <c r="C156">
        <v>2098</v>
      </c>
      <c r="D156" t="str">
        <f t="shared" si="2"/>
        <v>令和80年分</v>
      </c>
    </row>
    <row r="157" spans="2:4">
      <c r="B157" t="s">
        <v>369</v>
      </c>
      <c r="C157">
        <v>2099</v>
      </c>
      <c r="D157" t="str">
        <f t="shared" si="2"/>
        <v>令和81年分</v>
      </c>
    </row>
    <row r="158" spans="2:4">
      <c r="B158" t="s">
        <v>370</v>
      </c>
      <c r="C158">
        <v>2100</v>
      </c>
      <c r="D158" t="str">
        <f t="shared" si="2"/>
        <v>令和82年分</v>
      </c>
    </row>
  </sheetData>
  <sheetProtection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使い方</vt:lpstr>
      <vt:lpstr>償却資産1</vt:lpstr>
      <vt:lpstr>注意</vt:lpstr>
      <vt:lpstr>各種設定</vt:lpstr>
      <vt:lpstr>耐用年数</vt:lpstr>
      <vt:lpstr>償却率</vt:lpstr>
      <vt:lpstr>年分</vt:lpstr>
      <vt:lpstr>B19定額</vt:lpstr>
      <vt:lpstr>B19定率</vt:lpstr>
      <vt:lpstr>H19定額</vt:lpstr>
      <vt:lpstr>H19定率</vt:lpstr>
      <vt:lpstr>H24定額</vt:lpstr>
      <vt:lpstr>H24定率</vt:lpstr>
      <vt:lpstr>償却資産1!Print_Titles</vt:lpstr>
      <vt:lpstr>一括償却</vt:lpstr>
      <vt:lpstr>西暦</vt:lpstr>
      <vt:lpstr>西暦換算</vt:lpstr>
      <vt:lpstr>耐用年数</vt:lpstr>
      <vt:lpstr>定額法</vt:lpstr>
      <vt:lpstr>和暦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葉狩修一郎</cp:lastModifiedBy>
  <cp:lastPrinted>2020-03-10T01:06:51Z</cp:lastPrinted>
  <dcterms:created xsi:type="dcterms:W3CDTF">2012-11-28T02:18:54Z</dcterms:created>
  <dcterms:modified xsi:type="dcterms:W3CDTF">2020-03-17T05:43:46Z</dcterms:modified>
</cp:coreProperties>
</file>